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worksheets/sheet60.xml" ContentType="application/vnd.openxmlformats-officedocument.spreadsheetml.worksheet+xml"/>
  <Override PartName="/xl/worksheets/sheet59.xml" ContentType="application/vnd.openxmlformats-officedocument.spreadsheetml.worksheet+xml"/>
  <Override PartName="/xl/worksheets/sheet58.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68" windowWidth="13020" windowHeight="6780" tabRatio="965" firstSheet="1" activeTab="3"/>
  </bookViews>
  <sheets>
    <sheet name="Часть 1,2 " sheetId="60" state="hidden" r:id="rId1"/>
    <sheet name="Титул" sheetId="77" r:id="rId2"/>
    <sheet name="Часть 3" sheetId="20" r:id="rId3"/>
    <sheet name="Закупка" sheetId="18" r:id="rId4"/>
    <sheet name="211 МЗ" sheetId="1" r:id="rId5"/>
    <sheet name="Командир. МЗ" sheetId="2" r:id="rId6"/>
    <sheet name="213 МЗ" sheetId="4" r:id="rId7"/>
    <sheet name="853 292 МЗ" sheetId="75" r:id="rId8"/>
    <sheet name="221 МЗ" sheetId="9" r:id="rId9"/>
    <sheet name="244 222 МЗ" sheetId="10" r:id="rId10"/>
    <sheet name="225 МЗ" sheetId="32" r:id="rId11"/>
    <sheet name="226 МЗ" sheetId="13" r:id="rId12"/>
    <sheet name="227 МЗ" sheetId="96" r:id="rId13"/>
    <sheet name="310 СМЗ" sheetId="79" r:id="rId14"/>
    <sheet name="341,342 СМЗ" sheetId="38" r:id="rId15"/>
    <sheet name="344 СМЗ" sheetId="81" r:id="rId16"/>
    <sheet name="345 СМЗ" sheetId="83" r:id="rId17"/>
    <sheet name="346 СМЗ" sheetId="82" r:id="rId18"/>
    <sheet name="349 СМЗ" sheetId="80" r:id="rId19"/>
    <sheet name="НЕТ МЗ" sheetId="48" r:id="rId20"/>
    <sheet name="350 296 МЗ" sheetId="65" r:id="rId21"/>
    <sheet name="851 291 СИ имущ+земля" sheetId="6" r:id="rId22"/>
    <sheet name="853 292 ССИ" sheetId="76" r:id="rId23"/>
    <sheet name="852 290 СИ" sheetId="49" r:id="rId24"/>
    <sheet name="244223 СИ" sheetId="45" r:id="rId25"/>
    <sheet name="247223 СИ" sheetId="90" r:id="rId26"/>
    <sheet name="225 СИ" sheetId="46" r:id="rId27"/>
    <sheet name="226 СИ" sheetId="47" r:id="rId28"/>
    <sheet name="310,340 СИ" sheetId="67" r:id="rId29"/>
    <sheet name="244 290 СИ" sheetId="50" r:id="rId30"/>
    <sheet name="212 226 СИЦ" sheetId="95" r:id="rId31"/>
    <sheet name="212, 214 СИЦ" sheetId="68" r:id="rId32"/>
    <sheet name="244 222 СИЦ" sheetId="69" r:id="rId33"/>
    <sheet name=" 247 223 СИЦ" sheetId="88" r:id="rId34"/>
    <sheet name="225 СИЦ" sheetId="70" r:id="rId35"/>
    <sheet name="226 СИЦ" sheetId="71" r:id="rId36"/>
    <sheet name="227 СИЦ" sheetId="86" r:id="rId37"/>
    <sheet name="244 290 СИЦ" sheetId="72" r:id="rId38"/>
    <sheet name="310 СИЦ" sheetId="84" r:id="rId39"/>
    <sheet name="341 СИЦ" sheetId="85" r:id="rId40"/>
    <sheet name="342 СИЦ" sheetId="73" r:id="rId41"/>
    <sheet name="344 СИЦ" sheetId="92" r:id="rId42"/>
    <sheet name="345 СИЦ" sheetId="87" r:id="rId43"/>
    <sheet name="346 СИЦ" sheetId="93" r:id="rId44"/>
    <sheet name="349 СИЦ " sheetId="91" r:id="rId45"/>
    <sheet name="350 296 СИЦ" sheetId="74" r:id="rId46"/>
    <sheet name="211 ПДД" sheetId="61" r:id="rId47"/>
    <sheet name="213 ПДД" sheetId="39" r:id="rId48"/>
    <sheet name="221 ПДД" sheetId="42" r:id="rId49"/>
    <sheet name="225 ПДД" sheetId="53" r:id="rId50"/>
    <sheet name="226 ПДД" sheetId="54" r:id="rId51"/>
    <sheet name="244 290 ПДД" sheetId="58" r:id="rId52"/>
    <sheet name="310 Без" sheetId="78" r:id="rId53"/>
    <sheet name="349 Без" sheetId="52" r:id="rId54"/>
    <sheet name="345 Без" sheetId="89" r:id="rId55"/>
    <sheet name="244 290 Гранты" sheetId="57" r:id="rId56"/>
    <sheet name="310,340 Гранты" sheetId="56" r:id="rId57"/>
    <sheet name="350 296 Гранты" sheetId="94" r:id="rId58"/>
    <sheet name="223 МЗ" sheetId="31" r:id="rId59"/>
    <sheet name="852 290 МЗ" sheetId="8" r:id="rId60"/>
    <sheet name="851 290 МЗ имущ+земля" sheetId="40" r:id="rId61"/>
    <sheet name="2" sheetId="5" r:id="rId62"/>
    <sheet name="4" sheetId="16" r:id="rId63"/>
    <sheet name="5" sheetId="17" r:id="rId64"/>
  </sheets>
  <definedNames>
    <definedName name="sub_100821" localSheetId="2">'Часть 3'!$C$7</definedName>
    <definedName name="sub_100822" localSheetId="2">'Часть 3'!$C$8</definedName>
    <definedName name="sub_100823" localSheetId="2">'Часть 3'!$C$10</definedName>
    <definedName name="sub_100824" localSheetId="2">'Часть 3'!$C$11</definedName>
    <definedName name="sub_100825" localSheetId="2">'Часть 3'!$C$12</definedName>
    <definedName name="sub_100826" localSheetId="2">'Часть 3'!$C$13</definedName>
    <definedName name="sub_100827" localSheetId="2">'Часть 3'!$C$14</definedName>
    <definedName name="sub_100828" localSheetId="2">'Часть 3'!$C$15</definedName>
    <definedName name="sub_100829" localSheetId="2">'Часть 3'!$C$16</definedName>
    <definedName name="sub_100831" localSheetId="3">Закупка!#REF!</definedName>
    <definedName name="sub_100831" localSheetId="1">Титул!#REF!</definedName>
    <definedName name="sub_100832" localSheetId="3">Закупка!#REF!</definedName>
    <definedName name="sub_100832" localSheetId="1">Титул!#REF!</definedName>
    <definedName name="sub_100833" localSheetId="3">Закупка!#REF!</definedName>
    <definedName name="sub_100833" localSheetId="1">Титул!#REF!</definedName>
    <definedName name="sub_100834" localSheetId="3">Закупка!#REF!</definedName>
    <definedName name="sub_100834" localSheetId="1">Титул!#REF!</definedName>
    <definedName name="sub_108210" localSheetId="2">'Часть 3'!$C$17</definedName>
    <definedName name="sub_108211" localSheetId="2">'Часть 3'!#REF!</definedName>
    <definedName name="sub_108212" localSheetId="2">'Часть 3'!$B$21</definedName>
    <definedName name="sub_108213" localSheetId="2">'Часть 3'!$B$22</definedName>
    <definedName name="sub_108214" localSheetId="2">'Часть 3'!$B$27</definedName>
    <definedName name="sub_108215" localSheetId="2">'Часть 3'!$B$28</definedName>
    <definedName name="sub_108216" localSheetId="2">'Часть 3'!$B$29</definedName>
    <definedName name="sub_108217" localSheetId="2">'Часть 3'!$B$30</definedName>
    <definedName name="sub_108218" localSheetId="2">'Часть 3'!$B$31</definedName>
    <definedName name="sub_108219" localSheetId="2">'Часть 3'!$B$32</definedName>
    <definedName name="sub_108220" localSheetId="2">'Часть 3'!$B$33</definedName>
    <definedName name="sub_108221" localSheetId="2">'Часть 3'!$B$34</definedName>
    <definedName name="sub_108222" localSheetId="2">'Часть 3'!$B$35</definedName>
    <definedName name="sub_108223" localSheetId="2">'Часть 3'!$B$36</definedName>
    <definedName name="sub_108224" localSheetId="2">'Часть 3'!$B$37</definedName>
    <definedName name="_xlnm.Print_Area" localSheetId="1">Титул!$A$1:$CB$58</definedName>
    <definedName name="_xlnm.Print_Area" localSheetId="0">'Часть 1,2 '!$A$1:$G$57</definedName>
    <definedName name="_xlnm.Print_Area" localSheetId="2">'Часть 3'!$A$1:$CC$213</definedName>
  </definedNames>
  <calcPr calcId="162913" iterate="1"/>
</workbook>
</file>

<file path=xl/calcChain.xml><?xml version="1.0" encoding="utf-8"?>
<calcChain xmlns="http://schemas.openxmlformats.org/spreadsheetml/2006/main">
  <c r="BW166" i="20" l="1"/>
  <c r="BY55" i="20"/>
  <c r="BW151" i="20" l="1"/>
  <c r="F14" i="96"/>
  <c r="F42" i="96"/>
  <c r="F38" i="96"/>
  <c r="F30" i="96"/>
  <c r="F24" i="96"/>
  <c r="F18" i="96"/>
  <c r="F15" i="74"/>
  <c r="H46" i="45"/>
  <c r="F18" i="13"/>
  <c r="F45" i="13"/>
  <c r="BW86" i="20"/>
  <c r="K48" i="1"/>
  <c r="F56" i="96" l="1"/>
  <c r="F14" i="74"/>
  <c r="H16" i="95"/>
  <c r="BY81" i="20" s="1"/>
  <c r="F16" i="95"/>
  <c r="G28" i="32"/>
  <c r="H16" i="2"/>
  <c r="F18" i="94" l="1"/>
  <c r="CA108" i="20" s="1"/>
  <c r="F48" i="71" l="1"/>
  <c r="H25" i="88" l="1"/>
  <c r="F36" i="91"/>
  <c r="BY54" i="20"/>
  <c r="BY38" i="20" s="1"/>
  <c r="G36" i="93"/>
  <c r="G35" i="93"/>
  <c r="G34" i="93"/>
  <c r="G33" i="93"/>
  <c r="G32" i="93"/>
  <c r="G31" i="93"/>
  <c r="G30" i="93"/>
  <c r="G29" i="93"/>
  <c r="G28" i="93"/>
  <c r="G27" i="93"/>
  <c r="G24" i="93"/>
  <c r="G37" i="93" s="1"/>
  <c r="BY165" i="20" s="1"/>
  <c r="G26" i="93"/>
  <c r="G22" i="93"/>
  <c r="G21" i="93"/>
  <c r="G19" i="93"/>
  <c r="G18" i="93"/>
  <c r="G17" i="93"/>
  <c r="G14" i="93"/>
  <c r="G23" i="93"/>
  <c r="G16" i="93"/>
  <c r="G36" i="92"/>
  <c r="G35" i="92"/>
  <c r="G34" i="92"/>
  <c r="G33" i="92"/>
  <c r="G32" i="92"/>
  <c r="G31" i="92"/>
  <c r="G30" i="92"/>
  <c r="G29" i="92"/>
  <c r="G28" i="92"/>
  <c r="G27" i="92"/>
  <c r="G26" i="92"/>
  <c r="G22" i="92"/>
  <c r="G21" i="92"/>
  <c r="G19" i="92"/>
  <c r="G18" i="92"/>
  <c r="G17" i="92"/>
  <c r="G16" i="92"/>
  <c r="G14" i="92"/>
  <c r="G23" i="92"/>
  <c r="G36" i="91"/>
  <c r="G24" i="91" s="1"/>
  <c r="G37" i="91" s="1"/>
  <c r="BY166" i="20" s="1"/>
  <c r="G35" i="91"/>
  <c r="G34" i="91"/>
  <c r="G33" i="91"/>
  <c r="G32" i="91"/>
  <c r="G31" i="91"/>
  <c r="G30" i="91"/>
  <c r="G29" i="91"/>
  <c r="G28" i="91"/>
  <c r="G27" i="91"/>
  <c r="G26" i="91"/>
  <c r="G22" i="91"/>
  <c r="G21" i="91"/>
  <c r="G19" i="91"/>
  <c r="G18" i="91"/>
  <c r="G17" i="91"/>
  <c r="G16" i="91"/>
  <c r="G14" i="91"/>
  <c r="G23" i="91"/>
  <c r="G16" i="65"/>
  <c r="V72" i="18"/>
  <c r="V65" i="18"/>
  <c r="E16" i="90"/>
  <c r="H16" i="90"/>
  <c r="H14" i="90"/>
  <c r="H32" i="90"/>
  <c r="H30" i="90"/>
  <c r="H52" i="45"/>
  <c r="H53" i="90"/>
  <c r="H49" i="90"/>
  <c r="H48" i="90"/>
  <c r="E46" i="90"/>
  <c r="H45" i="90"/>
  <c r="H44" i="90"/>
  <c r="H43" i="90"/>
  <c r="H42" i="90"/>
  <c r="H41" i="90"/>
  <c r="H40" i="90"/>
  <c r="E38" i="90"/>
  <c r="H37" i="90"/>
  <c r="H36" i="90"/>
  <c r="H35" i="90"/>
  <c r="H34" i="90"/>
  <c r="H33" i="90"/>
  <c r="E30" i="90"/>
  <c r="H29" i="90"/>
  <c r="H28" i="90"/>
  <c r="H27" i="90"/>
  <c r="H26" i="90"/>
  <c r="H22" i="90" s="1"/>
  <c r="H25" i="90"/>
  <c r="H24" i="90"/>
  <c r="H21" i="90"/>
  <c r="H20" i="90"/>
  <c r="H19" i="90"/>
  <c r="H18" i="90"/>
  <c r="H17" i="90"/>
  <c r="BT15" i="77"/>
  <c r="BW15" i="77"/>
  <c r="CA15" i="77"/>
  <c r="BX15" i="77"/>
  <c r="H53" i="45"/>
  <c r="H49" i="45"/>
  <c r="H48" i="45"/>
  <c r="H54" i="45"/>
  <c r="BX148" i="20"/>
  <c r="E46" i="45"/>
  <c r="H45" i="45"/>
  <c r="H44" i="45"/>
  <c r="H43" i="45"/>
  <c r="H42" i="45"/>
  <c r="H41" i="45"/>
  <c r="H38" i="45"/>
  <c r="H40" i="45"/>
  <c r="E38" i="45"/>
  <c r="H37" i="45"/>
  <c r="H36" i="45"/>
  <c r="H35" i="45"/>
  <c r="H34" i="45"/>
  <c r="H30" i="45"/>
  <c r="H33" i="45"/>
  <c r="H32" i="45"/>
  <c r="E30" i="45"/>
  <c r="H29" i="45"/>
  <c r="H28" i="45"/>
  <c r="H27" i="45"/>
  <c r="H26" i="45"/>
  <c r="H22" i="45"/>
  <c r="H25" i="45"/>
  <c r="H24" i="45"/>
  <c r="H21" i="45"/>
  <c r="H20" i="45"/>
  <c r="H19" i="45"/>
  <c r="H18" i="45"/>
  <c r="H17" i="45"/>
  <c r="H14" i="45"/>
  <c r="H16" i="45"/>
  <c r="BW42" i="20"/>
  <c r="H46" i="1"/>
  <c r="E46" i="1"/>
  <c r="K46" i="1"/>
  <c r="H45" i="1"/>
  <c r="E45" i="1"/>
  <c r="K45" i="1"/>
  <c r="H44" i="1"/>
  <c r="E44" i="1"/>
  <c r="K44" i="1"/>
  <c r="H43" i="1"/>
  <c r="E43" i="1"/>
  <c r="K43" i="1"/>
  <c r="H42" i="1"/>
  <c r="E42" i="1"/>
  <c r="K42" i="1"/>
  <c r="H41" i="1"/>
  <c r="E41" i="1"/>
  <c r="K41" i="1"/>
  <c r="H40" i="1"/>
  <c r="E40" i="1"/>
  <c r="K40" i="1"/>
  <c r="H39" i="1"/>
  <c r="E39" i="1"/>
  <c r="K39" i="1"/>
  <c r="H38" i="1"/>
  <c r="E38" i="1"/>
  <c r="K38" i="1"/>
  <c r="H37" i="1"/>
  <c r="E37" i="1"/>
  <c r="K37" i="1"/>
  <c r="H36" i="1"/>
  <c r="E36" i="1"/>
  <c r="K36" i="1"/>
  <c r="H35" i="1"/>
  <c r="E35" i="1"/>
  <c r="K35" i="1"/>
  <c r="H34" i="1"/>
  <c r="E34" i="1"/>
  <c r="K34" i="1"/>
  <c r="H33" i="1"/>
  <c r="E33" i="1"/>
  <c r="K33" i="1"/>
  <c r="H32" i="1"/>
  <c r="E32" i="1"/>
  <c r="K32" i="1"/>
  <c r="H31" i="1"/>
  <c r="E31" i="1"/>
  <c r="K31" i="1"/>
  <c r="H30" i="1"/>
  <c r="E30" i="1"/>
  <c r="K30" i="1"/>
  <c r="H29" i="1"/>
  <c r="E29" i="1"/>
  <c r="K29" i="1"/>
  <c r="H28" i="1"/>
  <c r="E28" i="1"/>
  <c r="K28" i="1"/>
  <c r="H27" i="1"/>
  <c r="E27" i="1"/>
  <c r="K27" i="1"/>
  <c r="H26" i="1"/>
  <c r="E26" i="1"/>
  <c r="K26" i="1"/>
  <c r="H25" i="1"/>
  <c r="E25" i="1"/>
  <c r="K25" i="1"/>
  <c r="H24" i="1"/>
  <c r="E24" i="1"/>
  <c r="K24" i="1"/>
  <c r="H23" i="1"/>
  <c r="E23" i="1"/>
  <c r="K23" i="1"/>
  <c r="H22" i="1"/>
  <c r="E22" i="1"/>
  <c r="K22" i="1"/>
  <c r="H21" i="1"/>
  <c r="E21" i="1"/>
  <c r="K21" i="1"/>
  <c r="H20" i="1"/>
  <c r="E20" i="1"/>
  <c r="K20" i="1"/>
  <c r="H19" i="1"/>
  <c r="E19" i="1"/>
  <c r="K19" i="1"/>
  <c r="H18" i="1"/>
  <c r="E18" i="1"/>
  <c r="K18" i="1"/>
  <c r="H17" i="1"/>
  <c r="E17" i="1"/>
  <c r="K17" i="1"/>
  <c r="K62" i="18"/>
  <c r="AW188" i="20"/>
  <c r="BC62" i="18"/>
  <c r="G36" i="89"/>
  <c r="G35" i="89"/>
  <c r="G34" i="89"/>
  <c r="G33" i="89"/>
  <c r="G32" i="89"/>
  <c r="G31" i="89"/>
  <c r="CB164" i="20"/>
  <c r="G30" i="89"/>
  <c r="G29" i="89"/>
  <c r="G28" i="89"/>
  <c r="G27" i="89"/>
  <c r="G26" i="89"/>
  <c r="G22" i="89"/>
  <c r="G21" i="89"/>
  <c r="G20" i="89"/>
  <c r="G19" i="89"/>
  <c r="G18" i="89"/>
  <c r="G17" i="89"/>
  <c r="G16" i="89"/>
  <c r="G14" i="89"/>
  <c r="G23" i="89"/>
  <c r="CB54" i="20"/>
  <c r="G16" i="46"/>
  <c r="G13" i="46"/>
  <c r="G15" i="46"/>
  <c r="T70" i="18"/>
  <c r="H53" i="88"/>
  <c r="H52" i="88"/>
  <c r="H49" i="88"/>
  <c r="H48" i="88"/>
  <c r="H46" i="88"/>
  <c r="H45" i="88"/>
  <c r="H44" i="88"/>
  <c r="H43" i="88"/>
  <c r="H42" i="88"/>
  <c r="H41" i="88"/>
  <c r="H38" i="88"/>
  <c r="H40" i="88"/>
  <c r="E38" i="88"/>
  <c r="H37" i="88"/>
  <c r="H36" i="88"/>
  <c r="H35" i="88"/>
  <c r="H34" i="88"/>
  <c r="H33" i="88"/>
  <c r="H32" i="88"/>
  <c r="H30" i="88"/>
  <c r="E30" i="88"/>
  <c r="H29" i="88"/>
  <c r="H28" i="88"/>
  <c r="H27" i="88"/>
  <c r="H26" i="88"/>
  <c r="H22" i="88" s="1"/>
  <c r="H54" i="88" s="1"/>
  <c r="H24" i="88"/>
  <c r="H21" i="88"/>
  <c r="H20" i="88"/>
  <c r="H19" i="88"/>
  <c r="H18" i="88"/>
  <c r="H17" i="88"/>
  <c r="H16" i="88"/>
  <c r="G36" i="87"/>
  <c r="G35" i="87"/>
  <c r="G34" i="87"/>
  <c r="G33" i="87"/>
  <c r="G32" i="87"/>
  <c r="G31" i="87"/>
  <c r="G30" i="87"/>
  <c r="G29" i="87"/>
  <c r="G28" i="87"/>
  <c r="G27" i="87"/>
  <c r="G24" i="87"/>
  <c r="G37" i="87"/>
  <c r="BY164" i="20" s="1"/>
  <c r="G26" i="87"/>
  <c r="G22" i="87"/>
  <c r="G21" i="87"/>
  <c r="G19" i="87"/>
  <c r="G18" i="87"/>
  <c r="G17" i="87"/>
  <c r="G14" i="87"/>
  <c r="G23" i="87"/>
  <c r="G16" i="87"/>
  <c r="F27" i="73"/>
  <c r="F16" i="69"/>
  <c r="F15" i="69"/>
  <c r="F18" i="69" s="1"/>
  <c r="BY147" i="20" s="1"/>
  <c r="X59" i="18"/>
  <c r="BI59" i="18"/>
  <c r="F34" i="38"/>
  <c r="F42" i="86"/>
  <c r="F38" i="86"/>
  <c r="F30" i="86"/>
  <c r="F24" i="86"/>
  <c r="F18" i="86"/>
  <c r="F14" i="86"/>
  <c r="F56" i="86"/>
  <c r="BY151" i="20"/>
  <c r="G26" i="73"/>
  <c r="G27" i="73"/>
  <c r="G36" i="85"/>
  <c r="G35" i="85"/>
  <c r="G34" i="85"/>
  <c r="G33" i="85"/>
  <c r="G32" i="85"/>
  <c r="G31" i="85"/>
  <c r="G30" i="85"/>
  <c r="G29" i="85"/>
  <c r="G28" i="85"/>
  <c r="G27" i="85"/>
  <c r="G26" i="85"/>
  <c r="G22" i="85"/>
  <c r="G21" i="85"/>
  <c r="G19" i="85"/>
  <c r="G18" i="85"/>
  <c r="G17" i="85"/>
  <c r="G16" i="85"/>
  <c r="G14" i="85"/>
  <c r="G23" i="85"/>
  <c r="G36" i="84"/>
  <c r="G35" i="84"/>
  <c r="G34" i="84"/>
  <c r="G33" i="84"/>
  <c r="G32" i="84"/>
  <c r="G31" i="84"/>
  <c r="G30" i="84"/>
  <c r="G29" i="84"/>
  <c r="G28" i="84"/>
  <c r="G27" i="84"/>
  <c r="G26" i="84"/>
  <c r="G24" i="84"/>
  <c r="G37" i="84"/>
  <c r="G22" i="84"/>
  <c r="G21" i="84"/>
  <c r="G19" i="84"/>
  <c r="G18" i="84"/>
  <c r="G17" i="84"/>
  <c r="G16" i="84"/>
  <c r="I72" i="18"/>
  <c r="I65" i="18"/>
  <c r="D72" i="18"/>
  <c r="D65" i="18"/>
  <c r="F20" i="4"/>
  <c r="G36" i="83"/>
  <c r="G35" i="83"/>
  <c r="G34" i="83"/>
  <c r="G33" i="83"/>
  <c r="G32" i="83"/>
  <c r="G31" i="83"/>
  <c r="G30" i="83"/>
  <c r="G29" i="83"/>
  <c r="G28" i="83"/>
  <c r="G27" i="83"/>
  <c r="G26" i="83"/>
  <c r="G24" i="83"/>
  <c r="G37" i="83"/>
  <c r="BW164" i="20"/>
  <c r="G22" i="83"/>
  <c r="G21" i="83"/>
  <c r="G20" i="83"/>
  <c r="G19" i="83"/>
  <c r="G18" i="83"/>
  <c r="G17" i="83"/>
  <c r="G16" i="83"/>
  <c r="G14" i="83"/>
  <c r="G23" i="83"/>
  <c r="G36" i="82"/>
  <c r="G35" i="82"/>
  <c r="G34" i="82"/>
  <c r="G33" i="82"/>
  <c r="G32" i="82"/>
  <c r="G31" i="82"/>
  <c r="G30" i="82"/>
  <c r="G29" i="82"/>
  <c r="G28" i="82"/>
  <c r="G27" i="82"/>
  <c r="G26" i="82"/>
  <c r="G22" i="82"/>
  <c r="G21" i="82"/>
  <c r="G20" i="82"/>
  <c r="G19" i="82"/>
  <c r="G18" i="82"/>
  <c r="G14" i="82"/>
  <c r="G23" i="82"/>
  <c r="G17" i="82"/>
  <c r="G16" i="82"/>
  <c r="G36" i="81"/>
  <c r="G35" i="81"/>
  <c r="G34" i="81"/>
  <c r="G33" i="81"/>
  <c r="G32" i="81"/>
  <c r="G31" i="81"/>
  <c r="G30" i="81"/>
  <c r="G29" i="81"/>
  <c r="G24" i="81" s="1"/>
  <c r="G37" i="81" s="1"/>
  <c r="BW163" i="20" s="1"/>
  <c r="G28" i="81"/>
  <c r="G27" i="81"/>
  <c r="G26" i="81"/>
  <c r="G22" i="81"/>
  <c r="G21" i="81"/>
  <c r="G20" i="81"/>
  <c r="G19" i="81"/>
  <c r="G18" i="81"/>
  <c r="G14" i="81"/>
  <c r="G23" i="81"/>
  <c r="G17" i="81"/>
  <c r="G16" i="81"/>
  <c r="G36" i="80"/>
  <c r="G35" i="80"/>
  <c r="G34" i="80"/>
  <c r="G33" i="80"/>
  <c r="G32" i="80"/>
  <c r="G31" i="80"/>
  <c r="G30" i="80"/>
  <c r="G29" i="80"/>
  <c r="G28" i="80"/>
  <c r="G27" i="80"/>
  <c r="G26" i="80"/>
  <c r="G22" i="80"/>
  <c r="G21" i="80"/>
  <c r="G20" i="80"/>
  <c r="G19" i="80"/>
  <c r="G18" i="80"/>
  <c r="G17" i="80"/>
  <c r="G14" i="80"/>
  <c r="G23" i="80"/>
  <c r="G16" i="80"/>
  <c r="G36" i="79"/>
  <c r="G35" i="79"/>
  <c r="G34" i="79"/>
  <c r="G33" i="79"/>
  <c r="G32" i="79"/>
  <c r="G31" i="79"/>
  <c r="G30" i="79"/>
  <c r="G29" i="79"/>
  <c r="G28" i="79"/>
  <c r="G27" i="79"/>
  <c r="G26" i="79"/>
  <c r="G24" i="79"/>
  <c r="G37" i="79"/>
  <c r="G22" i="79"/>
  <c r="G21" i="79"/>
  <c r="G20" i="79"/>
  <c r="G19" i="79"/>
  <c r="G18" i="79"/>
  <c r="G17" i="79"/>
  <c r="G16" i="79"/>
  <c r="G14" i="79" s="1"/>
  <c r="G23" i="79" s="1"/>
  <c r="BW158" i="20" s="1"/>
  <c r="CC38" i="20"/>
  <c r="BX38" i="20"/>
  <c r="G36" i="78"/>
  <c r="G35" i="78"/>
  <c r="G34" i="78"/>
  <c r="G33" i="78"/>
  <c r="G32" i="78"/>
  <c r="G31" i="78"/>
  <c r="G30" i="78"/>
  <c r="G24" i="78"/>
  <c r="G29" i="78"/>
  <c r="G28" i="78"/>
  <c r="G37" i="78"/>
  <c r="G27" i="78"/>
  <c r="G26" i="78"/>
  <c r="G22" i="78"/>
  <c r="G21" i="78"/>
  <c r="G20" i="78"/>
  <c r="G19" i="78"/>
  <c r="G18" i="78"/>
  <c r="G17" i="78"/>
  <c r="G16" i="78"/>
  <c r="CC159" i="20"/>
  <c r="CC157" i="20"/>
  <c r="BX159" i="20"/>
  <c r="BX157" i="20"/>
  <c r="CC113" i="20"/>
  <c r="CB113" i="20"/>
  <c r="CA113" i="20"/>
  <c r="BY113" i="20"/>
  <c r="CC73" i="20"/>
  <c r="CB73" i="20"/>
  <c r="CA73" i="20"/>
  <c r="BX73" i="20"/>
  <c r="CC144" i="20"/>
  <c r="CB144" i="20"/>
  <c r="CA144" i="20"/>
  <c r="BZ42" i="20"/>
  <c r="BV36" i="20"/>
  <c r="BZ36" i="20"/>
  <c r="CC58" i="20"/>
  <c r="CB58" i="20"/>
  <c r="CA58" i="20"/>
  <c r="BY58" i="20"/>
  <c r="CC54" i="20"/>
  <c r="CA54" i="20"/>
  <c r="BW77" i="20"/>
  <c r="BX42" i="20"/>
  <c r="BW113" i="20"/>
  <c r="H15" i="40"/>
  <c r="H13" i="40"/>
  <c r="H18" i="40"/>
  <c r="H23" i="40"/>
  <c r="H24" i="40"/>
  <c r="H25" i="40"/>
  <c r="H26" i="40"/>
  <c r="H27" i="40"/>
  <c r="H21" i="40"/>
  <c r="G16" i="8"/>
  <c r="G17" i="8"/>
  <c r="G18" i="8"/>
  <c r="G19" i="8"/>
  <c r="G14" i="8"/>
  <c r="G22" i="8"/>
  <c r="G23" i="8"/>
  <c r="G24" i="8"/>
  <c r="G25" i="8"/>
  <c r="G26" i="8"/>
  <c r="G20" i="8"/>
  <c r="G28" i="8"/>
  <c r="G27" i="8"/>
  <c r="H16" i="31"/>
  <c r="H17" i="31"/>
  <c r="H18" i="31"/>
  <c r="H19" i="31"/>
  <c r="H20" i="31"/>
  <c r="H21" i="31"/>
  <c r="H24" i="31"/>
  <c r="H25" i="31"/>
  <c r="H26" i="31"/>
  <c r="H27" i="31"/>
  <c r="H28" i="31"/>
  <c r="H29" i="31"/>
  <c r="H32" i="31"/>
  <c r="H33" i="31"/>
  <c r="H34" i="31"/>
  <c r="H35" i="31"/>
  <c r="H36" i="31"/>
  <c r="H37" i="31"/>
  <c r="H40" i="31"/>
  <c r="H41" i="31"/>
  <c r="H42" i="31"/>
  <c r="H43" i="31"/>
  <c r="H44" i="31"/>
  <c r="H45" i="31"/>
  <c r="H48" i="31"/>
  <c r="H49" i="31"/>
  <c r="H46" i="31"/>
  <c r="H50" i="31"/>
  <c r="H51" i="31"/>
  <c r="H52" i="31"/>
  <c r="H53" i="31"/>
  <c r="G16" i="56"/>
  <c r="G14" i="56"/>
  <c r="G23" i="56"/>
  <c r="G17" i="56"/>
  <c r="G18" i="56"/>
  <c r="G19" i="56"/>
  <c r="G20" i="56"/>
  <c r="G21" i="56"/>
  <c r="G22" i="56"/>
  <c r="G26" i="56"/>
  <c r="G27" i="56"/>
  <c r="G28" i="56"/>
  <c r="G29" i="56"/>
  <c r="G30" i="56"/>
  <c r="G31" i="56"/>
  <c r="G32" i="56"/>
  <c r="G33" i="56"/>
  <c r="G34" i="56"/>
  <c r="G35" i="56"/>
  <c r="G36" i="56"/>
  <c r="G24" i="56" s="1"/>
  <c r="G37" i="56" s="1"/>
  <c r="CA166" i="20" s="1"/>
  <c r="CA159" i="20" s="1"/>
  <c r="G16" i="57"/>
  <c r="G17" i="57"/>
  <c r="G18" i="57"/>
  <c r="G19" i="57"/>
  <c r="G20" i="57"/>
  <c r="G21" i="57"/>
  <c r="G22" i="57"/>
  <c r="G25" i="57"/>
  <c r="G26" i="57"/>
  <c r="G23" i="57"/>
  <c r="G27" i="57"/>
  <c r="G28" i="57"/>
  <c r="G16" i="52"/>
  <c r="G17" i="52"/>
  <c r="G18" i="52"/>
  <c r="G19" i="52"/>
  <c r="G20" i="52"/>
  <c r="G21" i="52"/>
  <c r="G22" i="52"/>
  <c r="G26" i="52"/>
  <c r="G27" i="52"/>
  <c r="G28" i="52"/>
  <c r="G29" i="52"/>
  <c r="G30" i="52"/>
  <c r="G31" i="52"/>
  <c r="G32" i="52"/>
  <c r="G33" i="52"/>
  <c r="G34" i="52"/>
  <c r="G35" i="52"/>
  <c r="G36" i="52"/>
  <c r="G16" i="58"/>
  <c r="G14" i="58"/>
  <c r="G29" i="58"/>
  <c r="G17" i="58"/>
  <c r="G18" i="58"/>
  <c r="G19" i="58"/>
  <c r="G20" i="58"/>
  <c r="G21" i="58"/>
  <c r="G22" i="58"/>
  <c r="G25" i="58"/>
  <c r="G23" i="58"/>
  <c r="G26" i="58"/>
  <c r="G27" i="58"/>
  <c r="G28" i="58"/>
  <c r="F14" i="54"/>
  <c r="F18" i="54"/>
  <c r="F24" i="54"/>
  <c r="F30" i="54"/>
  <c r="F38" i="54"/>
  <c r="F42" i="54"/>
  <c r="F56" i="54"/>
  <c r="G13" i="53"/>
  <c r="G20" i="53"/>
  <c r="G25" i="53"/>
  <c r="G33" i="53"/>
  <c r="G39" i="53"/>
  <c r="G15" i="42"/>
  <c r="G16" i="42"/>
  <c r="G17" i="42"/>
  <c r="G18" i="42"/>
  <c r="G19" i="42"/>
  <c r="G20" i="42"/>
  <c r="G21" i="42"/>
  <c r="G22" i="42"/>
  <c r="G23" i="42"/>
  <c r="G24" i="42"/>
  <c r="F16" i="39"/>
  <c r="F17" i="39"/>
  <c r="F20" i="39"/>
  <c r="F21" i="39"/>
  <c r="F22" i="39"/>
  <c r="E17" i="61"/>
  <c r="K17" i="61"/>
  <c r="E18" i="61"/>
  <c r="E19" i="61"/>
  <c r="K19" i="61"/>
  <c r="E20" i="61"/>
  <c r="K20" i="61"/>
  <c r="E21" i="61"/>
  <c r="K21" i="61"/>
  <c r="E22" i="61"/>
  <c r="K22" i="61"/>
  <c r="E23" i="61"/>
  <c r="K23" i="61"/>
  <c r="E24" i="61"/>
  <c r="K24" i="61"/>
  <c r="E25" i="61"/>
  <c r="K25" i="61"/>
  <c r="E26" i="61"/>
  <c r="K26" i="61"/>
  <c r="E27" i="61"/>
  <c r="K27" i="61"/>
  <c r="E28" i="61"/>
  <c r="K28" i="61"/>
  <c r="E29" i="61"/>
  <c r="K29" i="61"/>
  <c r="E30" i="61"/>
  <c r="K30" i="61"/>
  <c r="E31" i="61"/>
  <c r="K31" i="61"/>
  <c r="E32" i="61"/>
  <c r="K32" i="61"/>
  <c r="E33" i="61"/>
  <c r="K33" i="61"/>
  <c r="E34" i="61"/>
  <c r="K34" i="61"/>
  <c r="E35" i="61"/>
  <c r="K35" i="61"/>
  <c r="E36" i="61"/>
  <c r="K36" i="61"/>
  <c r="E37" i="61"/>
  <c r="K37" i="61"/>
  <c r="E38" i="61"/>
  <c r="K38" i="61"/>
  <c r="F18" i="74"/>
  <c r="BY108" i="20" s="1"/>
  <c r="G16" i="73"/>
  <c r="G17" i="73"/>
  <c r="G14" i="73"/>
  <c r="G23" i="73"/>
  <c r="G18" i="73"/>
  <c r="G19" i="73"/>
  <c r="G21" i="73"/>
  <c r="G22" i="73"/>
  <c r="G28" i="73"/>
  <c r="G29" i="73"/>
  <c r="G30" i="73"/>
  <c r="G31" i="73"/>
  <c r="G32" i="73"/>
  <c r="G33" i="73"/>
  <c r="G34" i="73"/>
  <c r="G35" i="73"/>
  <c r="G36" i="73"/>
  <c r="G16" i="72"/>
  <c r="G17" i="72"/>
  <c r="G18" i="72"/>
  <c r="G19" i="72"/>
  <c r="G20" i="72"/>
  <c r="G14" i="72"/>
  <c r="G21" i="72"/>
  <c r="G22" i="72"/>
  <c r="G25" i="72"/>
  <c r="G26" i="72"/>
  <c r="G27" i="72"/>
  <c r="G28" i="72"/>
  <c r="F14" i="71"/>
  <c r="F18" i="71"/>
  <c r="F24" i="71"/>
  <c r="F30" i="71"/>
  <c r="F38" i="71"/>
  <c r="F42" i="71"/>
  <c r="F56" i="71" s="1"/>
  <c r="BY150" i="20" s="1"/>
  <c r="G13" i="70"/>
  <c r="G20" i="70"/>
  <c r="G25" i="70"/>
  <c r="G33" i="70"/>
  <c r="G39" i="70" s="1"/>
  <c r="BY149" i="20" s="1"/>
  <c r="F14" i="69"/>
  <c r="F17" i="69"/>
  <c r="F16" i="68"/>
  <c r="H16" i="68"/>
  <c r="BY79" i="20" s="1"/>
  <c r="BY73" i="20" s="1"/>
  <c r="G16" i="50"/>
  <c r="G17" i="50"/>
  <c r="G18" i="50"/>
  <c r="G19" i="50"/>
  <c r="G20" i="50"/>
  <c r="G21" i="50"/>
  <c r="G22" i="50"/>
  <c r="G25" i="50"/>
  <c r="G23" i="50"/>
  <c r="G26" i="50"/>
  <c r="G27" i="50"/>
  <c r="G28" i="50"/>
  <c r="G16" i="67"/>
  <c r="G17" i="67"/>
  <c r="G18" i="67"/>
  <c r="G19" i="67"/>
  <c r="G20" i="67"/>
  <c r="G21" i="67"/>
  <c r="G22" i="67"/>
  <c r="G26" i="67"/>
  <c r="G27" i="67"/>
  <c r="G28" i="67"/>
  <c r="G29" i="67"/>
  <c r="G30" i="67"/>
  <c r="G31" i="67"/>
  <c r="G32" i="67"/>
  <c r="G33" i="67"/>
  <c r="G34" i="67"/>
  <c r="G35" i="67"/>
  <c r="G36" i="67"/>
  <c r="F14" i="47"/>
  <c r="F18" i="47"/>
  <c r="F24" i="47"/>
  <c r="F30" i="47"/>
  <c r="F38" i="47"/>
  <c r="F42" i="47"/>
  <c r="G20" i="46"/>
  <c r="G25" i="46"/>
  <c r="G33" i="46"/>
  <c r="G39" i="46"/>
  <c r="BX149" i="20"/>
  <c r="G16" i="49"/>
  <c r="G17" i="49"/>
  <c r="G18" i="49"/>
  <c r="G19" i="49"/>
  <c r="G14" i="49"/>
  <c r="G28" i="49"/>
  <c r="G22" i="49"/>
  <c r="G23" i="49"/>
  <c r="G20" i="49"/>
  <c r="G24" i="49"/>
  <c r="G25" i="49"/>
  <c r="G26" i="49"/>
  <c r="G27" i="49"/>
  <c r="G15" i="76"/>
  <c r="G16" i="76"/>
  <c r="G17" i="76"/>
  <c r="G18" i="76"/>
  <c r="G20" i="76"/>
  <c r="G21" i="76"/>
  <c r="G22" i="76"/>
  <c r="G23" i="76"/>
  <c r="G24" i="76"/>
  <c r="G25" i="76"/>
  <c r="H15" i="6"/>
  <c r="H18" i="6"/>
  <c r="H23" i="6"/>
  <c r="H21" i="6"/>
  <c r="H24" i="6"/>
  <c r="H25" i="6"/>
  <c r="H26" i="6"/>
  <c r="H27" i="6"/>
  <c r="G18" i="65"/>
  <c r="G19" i="65"/>
  <c r="G20" i="65"/>
  <c r="G14" i="65"/>
  <c r="G21" i="65"/>
  <c r="G22" i="65"/>
  <c r="G25" i="65"/>
  <c r="G26" i="65"/>
  <c r="G23" i="65"/>
  <c r="G27" i="65"/>
  <c r="G28" i="65"/>
  <c r="G16" i="48"/>
  <c r="G14" i="48"/>
  <c r="G17" i="48"/>
  <c r="G18" i="48"/>
  <c r="G19" i="48"/>
  <c r="G20" i="48"/>
  <c r="G21" i="48"/>
  <c r="G22" i="48"/>
  <c r="G25" i="48"/>
  <c r="G26" i="48"/>
  <c r="G23" i="48"/>
  <c r="G29" i="48"/>
  <c r="G27" i="48"/>
  <c r="G28" i="48"/>
  <c r="G16" i="38"/>
  <c r="G14" i="38"/>
  <c r="G23" i="38"/>
  <c r="G17" i="38"/>
  <c r="G18" i="38"/>
  <c r="G19" i="38"/>
  <c r="G20" i="38"/>
  <c r="G21" i="38"/>
  <c r="G22" i="38"/>
  <c r="G26" i="38"/>
  <c r="G27" i="38"/>
  <c r="G28" i="38"/>
  <c r="G29" i="38"/>
  <c r="G30" i="38"/>
  <c r="G31" i="38"/>
  <c r="BW160" i="20" s="1"/>
  <c r="G32" i="38"/>
  <c r="G33" i="38"/>
  <c r="G34" i="38"/>
  <c r="BW161" i="20"/>
  <c r="G35" i="38"/>
  <c r="G36" i="38"/>
  <c r="F14" i="13"/>
  <c r="F24" i="13"/>
  <c r="F30" i="13"/>
  <c r="F56" i="13" s="1"/>
  <c r="BW150" i="20" s="1"/>
  <c r="F38" i="13"/>
  <c r="F42" i="13"/>
  <c r="G13" i="32"/>
  <c r="G20" i="32"/>
  <c r="G25" i="32"/>
  <c r="G39" i="32" s="1"/>
  <c r="BW149" i="20" s="1"/>
  <c r="G33" i="32"/>
  <c r="F14" i="10"/>
  <c r="F18" i="10" s="1"/>
  <c r="BW147" i="20" s="1"/>
  <c r="F15" i="10"/>
  <c r="F16" i="10"/>
  <c r="F17" i="10"/>
  <c r="G15" i="9"/>
  <c r="G16" i="9"/>
  <c r="G25" i="9"/>
  <c r="BW146" i="20"/>
  <c r="G17" i="9"/>
  <c r="G18" i="9"/>
  <c r="G19" i="9"/>
  <c r="G20" i="9"/>
  <c r="G21" i="9"/>
  <c r="G22" i="9"/>
  <c r="G23" i="9"/>
  <c r="G24" i="9"/>
  <c r="G15" i="75"/>
  <c r="G16" i="75"/>
  <c r="G17" i="75"/>
  <c r="G18" i="75"/>
  <c r="G20" i="75"/>
  <c r="G21" i="75"/>
  <c r="G22" i="75"/>
  <c r="G19" i="75"/>
  <c r="G26" i="75"/>
  <c r="G23" i="75"/>
  <c r="G24" i="75"/>
  <c r="G25" i="75"/>
  <c r="F17" i="4"/>
  <c r="H21" i="2"/>
  <c r="H19" i="2"/>
  <c r="H20" i="2"/>
  <c r="F44" i="60"/>
  <c r="F53" i="60"/>
  <c r="G14" i="67"/>
  <c r="G23" i="67"/>
  <c r="G14" i="57"/>
  <c r="G29" i="57"/>
  <c r="H13" i="6"/>
  <c r="H28" i="6" s="1"/>
  <c r="BX114" i="20" s="1"/>
  <c r="BX113" i="20" s="1"/>
  <c r="H28" i="40"/>
  <c r="G24" i="85"/>
  <c r="G37" i="85"/>
  <c r="BY160" i="20"/>
  <c r="BW78" i="20"/>
  <c r="H14" i="88"/>
  <c r="E46" i="88"/>
  <c r="BW38" i="20"/>
  <c r="G24" i="89"/>
  <c r="G37" i="89"/>
  <c r="H38" i="90"/>
  <c r="H46" i="90"/>
  <c r="G24" i="92"/>
  <c r="G37" i="92"/>
  <c r="BY163" i="20"/>
  <c r="CC137" i="20"/>
  <c r="CB38" i="20"/>
  <c r="BV42" i="20"/>
  <c r="BM42" i="20" s="1"/>
  <c r="BZ113" i="20"/>
  <c r="CC72" i="20"/>
  <c r="CC37" i="20"/>
  <c r="BZ58" i="20"/>
  <c r="BM58" i="20"/>
  <c r="G29" i="65"/>
  <c r="BW108" i="20"/>
  <c r="E16" i="4"/>
  <c r="E21" i="4" s="1"/>
  <c r="F21" i="4" s="1"/>
  <c r="BW75" i="20"/>
  <c r="E48" i="1"/>
  <c r="G24" i="67"/>
  <c r="G37" i="67"/>
  <c r="G23" i="72"/>
  <c r="G29" i="72"/>
  <c r="G24" i="52"/>
  <c r="G37" i="52" s="1"/>
  <c r="CB166" i="20" s="1"/>
  <c r="CB159" i="20" s="1"/>
  <c r="CB157" i="20" s="1"/>
  <c r="CB137" i="20" s="1"/>
  <c r="CB72" i="20" s="1"/>
  <c r="CB37" i="20" s="1"/>
  <c r="H30" i="31"/>
  <c r="H14" i="31"/>
  <c r="BZ144" i="20"/>
  <c r="G24" i="73"/>
  <c r="G37" i="73"/>
  <c r="BY161" i="20"/>
  <c r="K18" i="61"/>
  <c r="K39" i="61"/>
  <c r="E39" i="61"/>
  <c r="G14" i="52"/>
  <c r="G23" i="52"/>
  <c r="G19" i="76"/>
  <c r="G26" i="76"/>
  <c r="BX133" i="20"/>
  <c r="G14" i="50"/>
  <c r="G29" i="50"/>
  <c r="F23" i="39"/>
  <c r="G25" i="42"/>
  <c r="H38" i="31"/>
  <c r="H22" i="31"/>
  <c r="G14" i="78"/>
  <c r="G23" i="78"/>
  <c r="H54" i="31"/>
  <c r="G24" i="80" l="1"/>
  <c r="G37" i="80" s="1"/>
  <c r="H54" i="90"/>
  <c r="BX167" i="20" s="1"/>
  <c r="BX137" i="20" s="1"/>
  <c r="BX72" i="20" s="1"/>
  <c r="BX37" i="20" s="1"/>
  <c r="BM36" i="20"/>
  <c r="BZ159" i="20"/>
  <c r="CA157" i="20"/>
  <c r="BY159" i="20"/>
  <c r="G14" i="84"/>
  <c r="G23" i="84" s="1"/>
  <c r="BY158" i="20" s="1"/>
  <c r="F56" i="47"/>
  <c r="BX150" i="20" s="1"/>
  <c r="BX144" i="20" s="1"/>
  <c r="BV38" i="20"/>
  <c r="G24" i="82"/>
  <c r="G37" i="82" s="1"/>
  <c r="BW165" i="20" s="1"/>
  <c r="F16" i="4"/>
  <c r="BY144" i="20"/>
  <c r="BY167" i="20"/>
  <c r="G24" i="38"/>
  <c r="G37" i="38" s="1"/>
  <c r="BW144" i="20"/>
  <c r="BV144" i="20" s="1"/>
  <c r="E22" i="4"/>
  <c r="F22" i="4" s="1"/>
  <c r="BZ54" i="20"/>
  <c r="BM54" i="20" s="1"/>
  <c r="BM38" i="20" s="1"/>
  <c r="CA38" i="20"/>
  <c r="BZ38" i="20" s="1"/>
  <c r="BW159" i="20" l="1"/>
  <c r="BW157" i="20" s="1"/>
  <c r="BW137" i="20" s="1"/>
  <c r="BV137" i="20" s="1"/>
  <c r="BM167" i="20"/>
  <c r="BY157" i="20"/>
  <c r="BY137" i="20" s="1"/>
  <c r="BW33" i="18" s="1"/>
  <c r="BW35" i="18" s="1"/>
  <c r="CA137" i="20"/>
  <c r="BZ157" i="20"/>
  <c r="F23" i="4"/>
  <c r="BW84" i="20" s="1"/>
  <c r="BW73" i="20" s="1"/>
  <c r="BM144" i="20"/>
  <c r="BV157" i="20"/>
  <c r="BZ137" i="20" l="1"/>
  <c r="BW44" i="18" s="1"/>
  <c r="BW45" i="18" s="1"/>
  <c r="CA72" i="20"/>
  <c r="BM157" i="20"/>
  <c r="BW72" i="20"/>
  <c r="BV72" i="20" s="1"/>
  <c r="BY72" i="20"/>
  <c r="BY37" i="20" s="1"/>
  <c r="BW27" i="18"/>
  <c r="BZ72" i="20" l="1"/>
  <c r="CA37" i="20"/>
  <c r="BZ37" i="20" s="1"/>
  <c r="BM137" i="20"/>
  <c r="BW9" i="18" s="1"/>
  <c r="BW24" i="18" s="1"/>
  <c r="BW37" i="20"/>
  <c r="BV37" i="20" s="1"/>
  <c r="BM72" i="20"/>
  <c r="BW30" i="18"/>
  <c r="BW48" i="18"/>
  <c r="BW50" i="18" s="1"/>
  <c r="BM37" i="20" l="1"/>
</calcChain>
</file>

<file path=xl/sharedStrings.xml><?xml version="1.0" encoding="utf-8"?>
<sst xmlns="http://schemas.openxmlformats.org/spreadsheetml/2006/main" count="3284" uniqueCount="837">
  <si>
    <t xml:space="preserve">Код видов расходов </t>
  </si>
  <si>
    <t xml:space="preserve">Источник финансового обеспечения </t>
  </si>
  <si>
    <t xml:space="preserve">1.1. Расчеты (обоснования) расходов на оплату груда </t>
  </si>
  <si>
    <t>N</t>
  </si>
  <si>
    <t>п/п</t>
  </si>
  <si>
    <t>Среднемесячный размер оплаты труда на одного работника, руб</t>
  </si>
  <si>
    <t>всего</t>
  </si>
  <si>
    <t>в том числе:</t>
  </si>
  <si>
    <t xml:space="preserve">Итого: </t>
  </si>
  <si>
    <t>x</t>
  </si>
  <si>
    <t>Должность, группа должностей</t>
  </si>
  <si>
    <t>Установленная численность, единиц</t>
  </si>
  <si>
    <t>по должностному окладу</t>
  </si>
  <si>
    <t>по выплатам компенсационного характера</t>
  </si>
  <si>
    <t>по выплатам стимулирующего характера</t>
  </si>
  <si>
    <t>Ежемесячная надбавка к должностному окладу, %</t>
  </si>
  <si>
    <t>Районный коэффициент</t>
  </si>
  <si>
    <t>N
п/п</t>
  </si>
  <si>
    <t>1. Расчеты (обоснования) выплат персоналу (строка 210)</t>
  </si>
  <si>
    <t xml:space="preserve">Приложение. Расчеты (обоснования) к плану финансово-хозяйственной деятельности 
государственного (муниципального) учреждения </t>
  </si>
  <si>
    <t>Наименование расходов</t>
  </si>
  <si>
    <t>Выплаты персоналу при направлении в служебные командировки в пределах территории Российской Федерации</t>
  </si>
  <si>
    <t>1.1.</t>
  </si>
  <si>
    <t>1.2.</t>
  </si>
  <si>
    <t>компенсация расходов по проезду в служебные командировки</t>
  </si>
  <si>
    <t>1.3.</t>
  </si>
  <si>
    <t>2.1.</t>
  </si>
  <si>
    <t>2.3.</t>
  </si>
  <si>
    <t>Количество дней</t>
  </si>
  <si>
    <t>Средний размер выплаты на одного работника в день, руб</t>
  </si>
  <si>
    <t>Количество работников, чел</t>
  </si>
  <si>
    <t>Сумма, руб (гр.3 х гр.4 х гр.5)</t>
  </si>
  <si>
    <t>Наименование государственного внебюджетного фонда</t>
  </si>
  <si>
    <t>Размер базы для начисления страховых взносов, руб</t>
  </si>
  <si>
    <t>Сумма взноса, руб</t>
  </si>
  <si>
    <t xml:space="preserve">Страховые взносы в Пенсионный фонд Российской Федерации, всего </t>
  </si>
  <si>
    <t>по ставке 22,0%</t>
  </si>
  <si>
    <t>по ставке 10,0%</t>
  </si>
  <si>
    <t xml:space="preserve">Страховые взносы в Фонд социального страхования Российской Федерации, всего </t>
  </si>
  <si>
    <t>обязательное социальное страхование на случай временной нетрудоспособности и в связи с материнством по ставке 2,9%</t>
  </si>
  <si>
    <t>обязательное социальное страхование от несчастных случаев на производстве и профессиональных заболеваний по ставке 0,2%</t>
  </si>
  <si>
    <t xml:space="preserve">Страховые взносы в Федеральный фонд обязательного медицинского страхования, всего (по ставке 5,1%) </t>
  </si>
  <si>
    <t>Наименование показателя</t>
  </si>
  <si>
    <t>Размер одной выплаты, руб</t>
  </si>
  <si>
    <t>Количество выплат в год</t>
  </si>
  <si>
    <t>Общая сумма выплат, руб (гр.3 х гр.4)</t>
  </si>
  <si>
    <t>2. Расчет (обоснование) расходов на социальные и иные выплаты населению</t>
  </si>
  <si>
    <t>Налоговая база, руб</t>
  </si>
  <si>
    <t>Ставка налога, %</t>
  </si>
  <si>
    <t>Сумма исчисленного налога, подлежащего уплате, руб (гр.3 х гр.4/100)</t>
  </si>
  <si>
    <t>Налог на имущество, всего</t>
  </si>
  <si>
    <t>в том числе по группам:</t>
  </si>
  <si>
    <t>недвижимое имущество</t>
  </si>
  <si>
    <t>из них:</t>
  </si>
  <si>
    <t>переданное в аренду</t>
  </si>
  <si>
    <t>движимое имущество</t>
  </si>
  <si>
    <t xml:space="preserve">3. Расчет (обоснование) расходов на уплату налогов, сборов и иных платежей </t>
  </si>
  <si>
    <t xml:space="preserve">3.1. Расчет (обоснование) расходов на оплату налога на имущество </t>
  </si>
  <si>
    <t>Земельный налог, всего</t>
  </si>
  <si>
    <t>в том числе по участкам:</t>
  </si>
  <si>
    <t>Транспортный налог</t>
  </si>
  <si>
    <t>в том числе по транспортным средствам:</t>
  </si>
  <si>
    <t>Абонентская плата за номер</t>
  </si>
  <si>
    <t>Оплата сотовой связи по тарифам</t>
  </si>
  <si>
    <t>Услуги телефонно-телеграфной, факсимильной, пейджинговой связи, радиосвязи</t>
  </si>
  <si>
    <t>Услуги фельдъегерской и специальной связи</t>
  </si>
  <si>
    <t>Услуги интернет-провайдеров</t>
  </si>
  <si>
    <t>Услуги электронной почты (электронный адрес)</t>
  </si>
  <si>
    <t>Количество номеров</t>
  </si>
  <si>
    <t>Количество платежей в год</t>
  </si>
  <si>
    <t>Стоимость за единицу, руб</t>
  </si>
  <si>
    <t xml:space="preserve">6. Расчет (обоснование) расходов на закупку товаров, работ, услуг </t>
  </si>
  <si>
    <t>6.1. Расчет (обоснование) расходов на оплату услуг связи</t>
  </si>
  <si>
    <t>Количество услуг перевозки</t>
  </si>
  <si>
    <t>Цена услуги перевозки, руб</t>
  </si>
  <si>
    <t>Сумма, руб (гр.3 х гр.4)</t>
  </si>
  <si>
    <t xml:space="preserve">6.2. Расчет (обоснование) расходов на оплату транспортных услуг </t>
  </si>
  <si>
    <t>Размер потребления ресурсов</t>
  </si>
  <si>
    <t>Тариф (с учетом НДС), руб</t>
  </si>
  <si>
    <t>Индексация, %</t>
  </si>
  <si>
    <t>Сумма, руб (гр.4 х гр.5 х гр.6)</t>
  </si>
  <si>
    <t xml:space="preserve">Электроснабжение, всего </t>
  </si>
  <si>
    <t>в том числе по объектам:</t>
  </si>
  <si>
    <t xml:space="preserve">Теплоснабжение </t>
  </si>
  <si>
    <t xml:space="preserve">Горячее водоснабжение, всего </t>
  </si>
  <si>
    <t xml:space="preserve">Водоотведение, всего </t>
  </si>
  <si>
    <t>6.3. Расчет (обоснование) расходов на оплату коммунальных услуг</t>
  </si>
  <si>
    <t>Объект</t>
  </si>
  <si>
    <t>Количество работ (услуг)</t>
  </si>
  <si>
    <t>Стоимость работ (услуг), руб</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</si>
  <si>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</si>
  <si>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</si>
  <si>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</si>
  <si>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газация</t>
  </si>
  <si>
    <t>санитарно-гигиеническое обслуживание, мойка и чистка помещений, окон, натирка полов</t>
  </si>
  <si>
    <t>Содержание объектов движимого имущества в чистоте</t>
  </si>
  <si>
    <t>мойка и чистка (химчистка) имущества (транспорта и т.д.)</t>
  </si>
  <si>
    <t>прачечные услуги</t>
  </si>
  <si>
    <t>Ремонт (текущий и капитальный) имущества</t>
  </si>
  <si>
    <t>устранение неисправностей (восстановление работоспособности) объектов имущества</t>
  </si>
  <si>
    <t>поддержание технико-экономических и эксплуатационных показателей объектов имущества</t>
  </si>
  <si>
    <t>Противопожарные мероприятия, связанные с содержанием имущества</t>
  </si>
  <si>
    <t xml:space="preserve">6.5. Расчет (обоснование) расходов на оплату работ, услуг по содержанию имущества </t>
  </si>
  <si>
    <t>Количество договоров</t>
  </si>
  <si>
    <t>Стоимость услуги, руб</t>
  </si>
  <si>
    <t>Оплата услуг на страхование гражданской ответственности владельцев транспортных средств</t>
  </si>
  <si>
    <t>Оплата услуг вневедомственной, пожарной охраны, всего</t>
  </si>
  <si>
    <t>приобретение (обновление) программного обеспечения</t>
  </si>
  <si>
    <t xml:space="preserve">6.6. Расчет (обоснование) расходов на оплату прочих работ, услуг </t>
  </si>
  <si>
    <t>Количество</t>
  </si>
  <si>
    <t>Средняя стоимость, руб</t>
  </si>
  <si>
    <t>Сумма, руб (гр.2 х гр.3)</t>
  </si>
  <si>
    <t>Приобретение основных средств</t>
  </si>
  <si>
    <t>в том числе по группам объектов:</t>
  </si>
  <si>
    <t>4. Расчет (обоснование) расходов на безвозмездные перечисления организациям</t>
  </si>
  <si>
    <t>Выплата стипендий учащимся, студентам, аспирантам, ученым</t>
  </si>
  <si>
    <t>5. Расчет (обоснование) прочих расходов (кроме расходов на закупку товаров, работ, услуг)</t>
  </si>
  <si>
    <t>Год</t>
  </si>
  <si>
    <t>начала</t>
  </si>
  <si>
    <t>закупки</t>
  </si>
  <si>
    <t>КОДЫ</t>
  </si>
  <si>
    <t>Форма по КФД</t>
  </si>
  <si>
    <t>Дата</t>
  </si>
  <si>
    <t xml:space="preserve">Наименование муниципального учреждения </t>
  </si>
  <si>
    <t xml:space="preserve">по ОКПО </t>
  </si>
  <si>
    <t>ИНН / КПП</t>
  </si>
  <si>
    <t xml:space="preserve">Единица измерения: </t>
  </si>
  <si>
    <t>руб.</t>
  </si>
  <si>
    <t xml:space="preserve">по ОКЕИ </t>
  </si>
  <si>
    <t>Наименование органа, осуществляющего функции и полномочия учредителя</t>
  </si>
  <si>
    <t>Адрес фактического местонахождения муниципального учреждения</t>
  </si>
  <si>
    <t xml:space="preserve">1.1. Цели деятельности муниципального учреждения: </t>
  </si>
  <si>
    <t xml:space="preserve">1.2. Виды деятельности муниципального учреждения: </t>
  </si>
  <si>
    <t>Всего</t>
  </si>
  <si>
    <t>Субсидия на выполнение муниципального задания</t>
  </si>
  <si>
    <t>Субсидия на содержание имущества</t>
  </si>
  <si>
    <t>Субсидии на иные цели</t>
  </si>
  <si>
    <t>Поступления от оказания услуг (выполнения работ) на платной основе и иной приносящей доход деятельности</t>
  </si>
  <si>
    <t>х</t>
  </si>
  <si>
    <t>180</t>
  </si>
  <si>
    <t>111</t>
  </si>
  <si>
    <t>112</t>
  </si>
  <si>
    <t>119</t>
  </si>
  <si>
    <t>социальные и иные выплаты населению, всего</t>
  </si>
  <si>
    <t>налог на имущество организаций и земельный налог</t>
  </si>
  <si>
    <t>851</t>
  </si>
  <si>
    <t>852</t>
  </si>
  <si>
    <t>853</t>
  </si>
  <si>
    <t>244</t>
  </si>
  <si>
    <t>Поступление финансовых активов, всего:</t>
  </si>
  <si>
    <t>из них: увеличение остатков средств</t>
  </si>
  <si>
    <t>1.2. Расчеты (обоснования) выплат персоналу при направлении в служебные командировки (строка 212)</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</si>
  <si>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(строка 213)</t>
  </si>
  <si>
    <t>Не заполнять</t>
  </si>
  <si>
    <t>6.7. Расчет (обоснование) расходов на приобретение основных средств, материальных запасов</t>
  </si>
  <si>
    <t>Приобретение материальных запасов</t>
  </si>
  <si>
    <t>1.1</t>
  </si>
  <si>
    <t>2.1</t>
  </si>
  <si>
    <t>2.2</t>
  </si>
  <si>
    <t>2.3</t>
  </si>
  <si>
    <t>2.4</t>
  </si>
  <si>
    <t>2.5</t>
  </si>
  <si>
    <t>2.6</t>
  </si>
  <si>
    <t>2.7</t>
  </si>
  <si>
    <t>2.8</t>
  </si>
  <si>
    <t>2.9</t>
  </si>
  <si>
    <t>1.2</t>
  </si>
  <si>
    <t>1.3</t>
  </si>
  <si>
    <t>1.4</t>
  </si>
  <si>
    <t>1.5</t>
  </si>
  <si>
    <t>1.6</t>
  </si>
  <si>
    <t>1.7</t>
  </si>
  <si>
    <t>Машины и оборудование</t>
  </si>
  <si>
    <t>Мебель</t>
  </si>
  <si>
    <t>Производственный и хозяйственный инвентарь</t>
  </si>
  <si>
    <t>Бытовые приборы</t>
  </si>
  <si>
    <t>Лекарственные средства</t>
  </si>
  <si>
    <t>Горюче-смазочные материалы</t>
  </si>
  <si>
    <t>Строительные материалы</t>
  </si>
  <si>
    <t>Мягкий инвентарь</t>
  </si>
  <si>
    <t>Специальная одежда и обувь</t>
  </si>
  <si>
    <t>Запасные части</t>
  </si>
  <si>
    <t>Хозяйственные товары</t>
  </si>
  <si>
    <t>Канцелярские принадлежности</t>
  </si>
  <si>
    <t>Приносящая доход деятельность</t>
  </si>
  <si>
    <t>планового</t>
  </si>
  <si>
    <t>периода</t>
  </si>
  <si>
    <t>Сумма, руб.</t>
  </si>
  <si>
    <t>в г. Певеке, кадастровый номер 50:05:0070501:69</t>
  </si>
  <si>
    <t>в г. Певеке, кадастровый номер 50:05:0070501:75</t>
  </si>
  <si>
    <t>3.1. Расчет (обоснование) расходов на оплату налога на имущество и земельного налога</t>
  </si>
  <si>
    <t>3.3. Расчет (обоснование) расходов на оплату транспортного налога</t>
  </si>
  <si>
    <t>Повременная оплата междугородных, международных и местных телефонных соединений (мин.)</t>
  </si>
  <si>
    <t>Пересылка почтовой корреспонденции</t>
  </si>
  <si>
    <t>2</t>
  </si>
  <si>
    <t>3</t>
  </si>
  <si>
    <t>3.1</t>
  </si>
  <si>
    <t>3.2</t>
  </si>
  <si>
    <t>3.3</t>
  </si>
  <si>
    <t>3.4</t>
  </si>
  <si>
    <t>3.5</t>
  </si>
  <si>
    <t>3.6</t>
  </si>
  <si>
    <t>4</t>
  </si>
  <si>
    <t>4.1</t>
  </si>
  <si>
    <t>4.2</t>
  </si>
  <si>
    <t>4.3</t>
  </si>
  <si>
    <t>4.4</t>
  </si>
  <si>
    <t>4.5</t>
  </si>
  <si>
    <t>4.6</t>
  </si>
  <si>
    <t>Нежилое здание по адресу: ул. Ленина, д. 8</t>
  </si>
  <si>
    <t xml:space="preserve">Холодное водоснабжение, всего </t>
  </si>
  <si>
    <t>5</t>
  </si>
  <si>
    <t>5.1</t>
  </si>
  <si>
    <t>5.2</t>
  </si>
  <si>
    <t>5.3</t>
  </si>
  <si>
    <t>5.4</t>
  </si>
  <si>
    <t>5.5</t>
  </si>
  <si>
    <t>5.6</t>
  </si>
  <si>
    <t>Территория, 
прилегающая к 
зданию по адресу: 
ул. Ленина, д. 8</t>
  </si>
  <si>
    <t>Нежилое здание 
по адресу: ул. 
Ленина, д. 8</t>
  </si>
  <si>
    <t>Помещения 
площадью 800 кв. 
м в нежилом 
здании по адресу: 
ул. Ленина, д. 8</t>
  </si>
  <si>
    <t>Автомобиль грузовой ЗИЛ 130, государственный номер А495ОН50</t>
  </si>
  <si>
    <t>Оплата услуг медицинских организаций</t>
  </si>
  <si>
    <t>проведение медосмотров</t>
  </si>
  <si>
    <t>исследования</t>
  </si>
  <si>
    <t>Оплата подписки на периодически издания</t>
  </si>
  <si>
    <t>на второе полугодие текущего года</t>
  </si>
  <si>
    <t>на первое полугодие следующего года</t>
  </si>
  <si>
    <t>6</t>
  </si>
  <si>
    <t>Оплата прочих работ, услуг</t>
  </si>
  <si>
    <t>6.1</t>
  </si>
  <si>
    <t>6.2</t>
  </si>
  <si>
    <t>6.3</t>
  </si>
  <si>
    <t>6.4</t>
  </si>
  <si>
    <t>6.5</t>
  </si>
  <si>
    <t>6.6</t>
  </si>
  <si>
    <t>6.7</t>
  </si>
  <si>
    <t>6.8</t>
  </si>
  <si>
    <t>6.9</t>
  </si>
  <si>
    <t>6.10</t>
  </si>
  <si>
    <t>6.11</t>
  </si>
  <si>
    <t>6.12</t>
  </si>
  <si>
    <t>Оплата информационно-вычислительных, информационно-правовых услуг</t>
  </si>
  <si>
    <t>6.8. Расчет (обоснование) расходов на оплату прочих расходов</t>
  </si>
  <si>
    <t>Проведение мероприятий</t>
  </si>
  <si>
    <t>приобретение наградной и сувенирной продукции</t>
  </si>
  <si>
    <t>Средняя стоимость, руб.</t>
  </si>
  <si>
    <t>Всего, руб (гр.3 х гр.4)</t>
  </si>
  <si>
    <t>приобретение расходных материалов</t>
  </si>
  <si>
    <t>Прочие расходы</t>
  </si>
  <si>
    <t>Госпошлина</t>
  </si>
  <si>
    <t>Налоговая база</t>
  </si>
  <si>
    <t>лицензия</t>
  </si>
  <si>
    <t>внесение изменений в учредительные документы</t>
  </si>
  <si>
    <t>выплата суточных спортсменам</t>
  </si>
  <si>
    <t>2.10</t>
  </si>
  <si>
    <t>Продукты питания (чел.)</t>
  </si>
  <si>
    <t>2.11</t>
  </si>
  <si>
    <t>Гранты</t>
  </si>
  <si>
    <t>Гранты победителям конкурсов</t>
  </si>
  <si>
    <t>Фонд оплаты труда в год, руб (гр.3 х гр.4 х (гр.8/ 100 + гр.9) х 12)</t>
  </si>
  <si>
    <t>8706003738 / 870601001</t>
  </si>
  <si>
    <t>689400, Россия,Чукотский АО, Чаунский р-н, г.Певек, ул.Полярная, 2</t>
  </si>
  <si>
    <t xml:space="preserve">в том числе просроченная кредиторская задолженность
</t>
  </si>
  <si>
    <t>кредиторская задолженность:</t>
  </si>
  <si>
    <t>долговые обязательства</t>
  </si>
  <si>
    <t>Обязательства, всего:</t>
  </si>
  <si>
    <t>дебиторская задолженность по расходам</t>
  </si>
  <si>
    <t>дебиторская задолженность по доходам</t>
  </si>
  <si>
    <t>иные финансовые инструменты</t>
  </si>
  <si>
    <t>денежные средства учреждения, размещенные на депозиты в кредитной организации</t>
  </si>
  <si>
    <t>денежные средства учреждения на счетах</t>
  </si>
  <si>
    <t xml:space="preserve">в том числе: </t>
  </si>
  <si>
    <t>денежные средства учреждения, всего</t>
  </si>
  <si>
    <t>Финансовые активы, всего:</t>
  </si>
  <si>
    <t>в том числе остаточная стоимость</t>
  </si>
  <si>
    <t>особо ценное движимое имущество, всего:</t>
  </si>
  <si>
    <t>недвижимое имущество, всего:</t>
  </si>
  <si>
    <t>Нефинансовые активы, всего:</t>
  </si>
  <si>
    <t>Сумма, тыс. руб.</t>
  </si>
  <si>
    <t>Показатели финансового состояния учреждения</t>
  </si>
  <si>
    <t>1.4.3 Стоимость имущества, приобретенного муниципальным учреждением за счет доходов, полученных от платной и иной приносящей доход деятельности 0,00 рублей</t>
  </si>
  <si>
    <t>1.4.2 Стоимость имущества, приобретенного муниципальным учреждением за счет выделенных собственником имущества учреждения средств 0,00 рублей</t>
  </si>
  <si>
    <t>1.4.1 Стоимость имущества, закрепленного собственником имущества за муниципальным учреждением на праве оперативного управления 1 246 384,76 рублей</t>
  </si>
  <si>
    <t xml:space="preserve">1.4. Общая балансовая стоимость недвижимого муниципального имущества, всего 1 246 384,76 рублей, из них:  </t>
  </si>
  <si>
    <t xml:space="preserve">1.3. Перечень услуг (работ),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 в том числе за плату: </t>
  </si>
  <si>
    <t xml:space="preserve">Сведения о деятельности муниципального учреждения </t>
  </si>
  <si>
    <t>Э4789</t>
  </si>
  <si>
    <t>Код по реестру участников бюджетного процесса, а также юридических лиц, не являющихся участниками бюджетного процесса</t>
  </si>
  <si>
    <t>Администрация городского округа Певек</t>
  </si>
  <si>
    <t>Муниципальное бюджетное учреждение дополнительного образования « Детско-юношеская спортивная школа г. Певек»</t>
  </si>
  <si>
    <t>Руководитель</t>
  </si>
  <si>
    <t>Заведующий складом</t>
  </si>
  <si>
    <t>Заведующий хозяйством</t>
  </si>
  <si>
    <t>Инженер-программист (электроник)</t>
  </si>
  <si>
    <t>Инженер 1 кат</t>
  </si>
  <si>
    <t>Документовед</t>
  </si>
  <si>
    <t xml:space="preserve">Дежурный по режиму </t>
  </si>
  <si>
    <t>Сторож-вахтер</t>
  </si>
  <si>
    <t>Зам руководителя по УВР</t>
  </si>
  <si>
    <t>Рабочий по КОиРЗ</t>
  </si>
  <si>
    <t>Уборщик ПиСП</t>
  </si>
  <si>
    <t>Педагог-психолог</t>
  </si>
  <si>
    <t>Педагог-организатор</t>
  </si>
  <si>
    <t>Тренер-преподаватель</t>
  </si>
  <si>
    <t>АОН</t>
  </si>
  <si>
    <t>Транспортные услуги по откачке септика с/з "Орбита"</t>
  </si>
  <si>
    <t>Спортивный зал "Водник": ул. Полярная, д. 2</t>
  </si>
  <si>
    <t>Спортивный зал "Орбита": ул. Полевиков, д. 1</t>
  </si>
  <si>
    <t>Помещения спортивного зала "Водник" по адресу: ул.Полярная, д. 2 Общей площадью731,5 м. кв.</t>
  </si>
  <si>
    <t>Помещения спортивного зала "Орбита" по адресу: ул.Полевиков, д. 1 Общей площадью 622,7 м. кв.</t>
  </si>
  <si>
    <t>проведение  профессиональной гигиенической подготовки 
и аттестация по гигиенической подготовке</t>
  </si>
  <si>
    <t>в г. Певеке, кадастровый номер 87:02:0030001:18</t>
  </si>
  <si>
    <t>денежное вознаграждение победителям и призерам</t>
  </si>
  <si>
    <t>350</t>
  </si>
  <si>
    <t>Прием и обслуживание делегаций (организация питания участников соревнований)</t>
  </si>
  <si>
    <t>приобретение информационных и диспетчерских услуг</t>
  </si>
  <si>
    <t>Инструктор по физической культуре</t>
  </si>
  <si>
    <t>обращение с твёрдыми коммунальными отхлдами</t>
  </si>
  <si>
    <t>План финансово-хозяйственной деятельности на 2019 год</t>
  </si>
  <si>
    <t>компенсация дополнительных расходов, связанных с проживанием вне места постоянного жительства (суточных) (КОСГУ 212)</t>
  </si>
  <si>
    <t>компенсация расходов по найму жилого помещения (КОСГУ 226)</t>
  </si>
  <si>
    <t>Оплата информационно-вычислительных, информационно-правовых услуг (КОСГУ 353)</t>
  </si>
  <si>
    <t>Оплата услуг вневедомственной, пожарной охраны, всего (КОСГУ 226)</t>
  </si>
  <si>
    <t>Оплата услуг медицинских организаций (КОСГУ 226)</t>
  </si>
  <si>
    <t>Оплата подписки на периодически издания (КОСГУ 226)</t>
  </si>
  <si>
    <t>предоставление информационных, диспетчерских и технических услуг (обслуживание АПС) (КОСГУ 226)</t>
  </si>
  <si>
    <t>Канцелярские принадлежности (КОСГУ 346)</t>
  </si>
  <si>
    <t>Строительные материалы (КОСГУ 344)</t>
  </si>
  <si>
    <t>Хозяйственные товары (КОСГУ 346)</t>
  </si>
  <si>
    <t>Медицинские препараты (КОСГУ 341)</t>
  </si>
  <si>
    <t>Информационные и диспетчерские услуги по содержанию АПС</t>
  </si>
  <si>
    <t>1.2. Расчеты (обоснования) выплат персоналу, связанных с условиями трудового договора (строка 212)</t>
  </si>
  <si>
    <t>Компенсация расходов по оплате стоимости проезда и провоза багажа к месту использования отпуска и обратно, месту нахождения учебного заведения и обратно</t>
  </si>
  <si>
    <t>Субсидия на иные цели</t>
  </si>
  <si>
    <t>вывоз твердых бытовых отходов</t>
  </si>
  <si>
    <t>утилизация твердых бытовых отходов</t>
  </si>
  <si>
    <t>поддержание технико-экономических и эксплуатационных показателей объектов имущества (ремонт систем водоснабжения)</t>
  </si>
  <si>
    <t>восстановления  кровли спортивного зала «Орбита» разрушенной вследствие неблагоприятных погодных условий</t>
  </si>
  <si>
    <t>Обслуживание делегации спортсменов</t>
  </si>
  <si>
    <t>Проезд спортсменов</t>
  </si>
  <si>
    <t>Питание спортсменов</t>
  </si>
  <si>
    <t>Проживание спортсменов</t>
  </si>
  <si>
    <t>Учебные пособия</t>
  </si>
  <si>
    <t>Продукты питания (чел.) (питьевой режим)</t>
  </si>
  <si>
    <t>Лекарственные средства (КОСГУ 341)</t>
  </si>
  <si>
    <t>Спортивный инвентарь (КОСГУ 346)</t>
  </si>
  <si>
    <t>Транспортные услуги в рамках ПП "Развитие спорта"</t>
  </si>
  <si>
    <t>Услуги по приему и обслуживанию делегаций спортсменов в рамках ПП "Развитие спорта" (КОСГУ 226)</t>
  </si>
  <si>
    <t>Мягкий инвентарь (спортформа) (КОСГУ 345)</t>
  </si>
  <si>
    <t>Выплата денежных призов участникам соревнований по игровым и индивидуальным видам спорта ПП "Развитие спорта"</t>
  </si>
  <si>
    <t>Пособия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t>
  </si>
  <si>
    <t>3.3. Расчет (обоснование) расходов на оплату иных платежей</t>
  </si>
  <si>
    <t>Курсы повышения квалификации</t>
  </si>
  <si>
    <t>Приобретение наградной продукции (КОСГУ 349)</t>
  </si>
  <si>
    <t>Безвозмездные поступления</t>
  </si>
  <si>
    <t>Страхование спортсменов (КОСГУ 227)</t>
  </si>
  <si>
    <t xml:space="preserve">Продукты питания </t>
  </si>
  <si>
    <t>150</t>
  </si>
  <si>
    <t>1.5.1 Общая балансовая стоимость особо ценного движимого имущества 205 453,43 рублей</t>
  </si>
  <si>
    <t xml:space="preserve">1.5 Общая балансовая стоимость движимого муниципального имущества, всего 2 822 862,03  рублей, из них:  </t>
  </si>
  <si>
    <t>на 01 января 2019 г.</t>
  </si>
  <si>
    <t>Пени, штрафы</t>
  </si>
  <si>
    <t>Комлектующие к орг.технике (КОСГУ 346)</t>
  </si>
  <si>
    <t>Спортивный инвентарь</t>
  </si>
  <si>
    <t>Оргтехника</t>
  </si>
  <si>
    <t>Овчаренко Е.В.</t>
  </si>
  <si>
    <r>
      <t>Утвержден приказом Управления социальной политики от 20.12.2019 № 01-10</t>
    </r>
    <r>
      <rPr>
        <sz val="12"/>
        <rFont val="Times New Roman"/>
        <family val="1"/>
        <charset val="204"/>
      </rPr>
      <t>/321</t>
    </r>
  </si>
  <si>
    <t>оргтехника</t>
  </si>
  <si>
    <t xml:space="preserve">Оргтехника </t>
  </si>
  <si>
    <t>"26" декабря 2019 год</t>
  </si>
  <si>
    <t>1.2.1 реализация дополнительных общеразвивающих программ;
1.2.2 реализация дополнительных предпрофессиональных программ;</t>
  </si>
  <si>
    <t xml:space="preserve">образовательная деятельность по дополнительным общеобразовательным программам;
</t>
  </si>
  <si>
    <t>1.3.1 реализация дополнительных общеобразовательных общеразвивающих программ;
1.3.2 реализация дополнительных общеобразовательных предпрофессиональных программ;
1.3.3 организация и проведение спортивных мероприятий по заявкам юридических и (или) физических лиц;
1.3.4 организация и проведение физкультурно-оздоровительных мероприятий, коллективных и индивидуальных занятий, тренировок по заявкам юридических и (или) физических лиц;
1.3.5 сдача в аренду имущества, находящегося в муниципальной собственности и закрепленного за Учреждением на праве оперативного управления, в порядке, установленном действующим законодательством.</t>
  </si>
  <si>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</si>
  <si>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</si>
  <si>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</si>
  <si>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</si>
  <si>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</si>
  <si>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</si>
  <si>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 xml:space="preserve">Директор </t>
  </si>
  <si>
    <t>(наименование должности уполномоченного лица)</t>
  </si>
  <si>
    <t>(наименование органа — учредителя (учреждения))</t>
  </si>
  <si>
    <t>(подпись)</t>
  </si>
  <si>
    <t>(расшифровка подписи)</t>
  </si>
  <si>
    <t xml:space="preserve"> г.</t>
  </si>
  <si>
    <t>на 2020 г</t>
  </si>
  <si>
    <t>от «</t>
  </si>
  <si>
    <t>»</t>
  </si>
  <si>
    <r>
      <t xml:space="preserve"> г.</t>
    </r>
    <r>
      <rPr>
        <vertAlign val="superscript"/>
        <sz val="10"/>
        <rFont val="Times New Roman"/>
        <family val="1"/>
        <charset val="204"/>
      </rPr>
      <t>2</t>
    </r>
  </si>
  <si>
    <t>31.12.2019</t>
  </si>
  <si>
    <t>Орган, осуществляющий</t>
  </si>
  <si>
    <t>по Сводному реестру</t>
  </si>
  <si>
    <t>функции и полномочия учредителя</t>
  </si>
  <si>
    <t>глава по БК</t>
  </si>
  <si>
    <t>803</t>
  </si>
  <si>
    <t>ИНН</t>
  </si>
  <si>
    <t>Учреждение</t>
  </si>
  <si>
    <t>КПП</t>
  </si>
  <si>
    <t>870601001</t>
  </si>
  <si>
    <t>Единица измерения: руб.</t>
  </si>
  <si>
    <t>по ОКЕИ</t>
  </si>
  <si>
    <t>383</t>
  </si>
  <si>
    <t>Раздел 1. Поступления и выплаты</t>
  </si>
  <si>
    <t>Код</t>
  </si>
  <si>
    <t>Код по</t>
  </si>
  <si>
    <t>Аналити-</t>
  </si>
  <si>
    <t>Сумма</t>
  </si>
  <si>
    <t>строки</t>
  </si>
  <si>
    <t>бюджетной</t>
  </si>
  <si>
    <t>ческий</t>
  </si>
  <si>
    <t>класси-</t>
  </si>
  <si>
    <r>
      <t>код</t>
    </r>
    <r>
      <rPr>
        <vertAlign val="superscript"/>
        <sz val="9"/>
        <rFont val="Times New Roman"/>
        <family val="1"/>
        <charset val="204"/>
      </rPr>
      <t>4</t>
    </r>
  </si>
  <si>
    <t>Субсидия на финансовое обеспечение выполнения государственного(муниципального) задания</t>
  </si>
  <si>
    <t>фикации</t>
  </si>
  <si>
    <t xml:space="preserve">Всего </t>
  </si>
  <si>
    <t>Субсидии на финансовое обеспечение выполнения муниципального задания</t>
  </si>
  <si>
    <t>Субсидии на финансовое обеспечение выполнения государственного(муниципального) задания Субсидия на содержан (в части содержания имущества</t>
  </si>
  <si>
    <t>Прочие поступления</t>
  </si>
  <si>
    <t>Российской</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</si>
  <si>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</si>
  <si>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</si>
  <si>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</si>
  <si>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r>
      <t>Остаток средств на конец текущего финансового года</t>
    </r>
    <r>
      <rPr>
        <vertAlign val="superscript"/>
        <sz val="10"/>
        <rFont val="Times New Roman"/>
        <family val="1"/>
        <charset val="204"/>
      </rPr>
      <t>5</t>
    </r>
  </si>
  <si>
    <t>0002</t>
  </si>
  <si>
    <t>Доходы, всего:</t>
  </si>
  <si>
    <t>1000</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</si>
  <si>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</si>
  <si>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</si>
  <si>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</si>
  <si>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</si>
  <si>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</si>
  <si>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</si>
  <si>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</si>
  <si>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</si>
  <si>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131</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</si>
  <si>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</si>
  <si>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</si>
  <si>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</si>
  <si>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</si>
  <si>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</si>
  <si>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</si>
  <si>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</si>
  <si>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</si>
  <si>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</si>
  <si>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</si>
  <si>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</si>
  <si>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</si>
  <si>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</si>
  <si>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</si>
  <si>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</si>
  <si>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1510</t>
  </si>
  <si>
    <t>субсидии на осуществление капитальных вложений</t>
  </si>
  <si>
    <t>1520</t>
  </si>
  <si>
    <t>доходы от операций с активами, всего</t>
  </si>
  <si>
    <t>1900</t>
  </si>
  <si>
    <r>
      <t>прочие поступления, всего</t>
    </r>
    <r>
      <rPr>
        <vertAlign val="superscript"/>
        <sz val="10"/>
        <rFont val="Times New Roman"/>
        <family val="1"/>
        <charset val="204"/>
      </rPr>
      <t>6</t>
    </r>
  </si>
  <si>
    <t>1980</t>
  </si>
  <si>
    <t>1981</t>
  </si>
  <si>
    <t>510</t>
  </si>
  <si>
    <t>увеличение остатков денежных средств за счет возврата дебиторской</t>
  </si>
  <si>
    <t>задолженности прошлых лет</t>
  </si>
  <si>
    <t>Расходы, всего:</t>
  </si>
  <si>
    <t>2000</t>
  </si>
  <si>
    <t>200</t>
  </si>
  <si>
    <t>2100</t>
  </si>
  <si>
    <t>на выплаты персоналу, всего</t>
  </si>
  <si>
    <t>2110</t>
  </si>
  <si>
    <t>211</t>
  </si>
  <si>
    <t>оплата труда</t>
  </si>
  <si>
    <t>2111</t>
  </si>
  <si>
    <t>266</t>
  </si>
  <si>
    <t>прочие выплаты персоналу, в том числе компенсационного характера:                    компенсация дополнительных расходов, связанных с проживанием вне места постоянного жительства (суточных)</t>
  </si>
  <si>
    <t>2120</t>
  </si>
  <si>
    <t>212</t>
  </si>
  <si>
    <t>Компенсация расходов по оплате стоимости проезда и провоза багажа к месту использования отпуска и обратно</t>
  </si>
  <si>
    <t>2121</t>
  </si>
  <si>
    <t>214</t>
  </si>
  <si>
    <t>Компенсация расходов по оплате стоимости проезда и провоза багажа к месту месту нахождения учебного заведения и обратно</t>
  </si>
  <si>
    <t>2122</t>
  </si>
  <si>
    <t>222</t>
  </si>
  <si>
    <t>компенсация расходов по проезду в служебные командировки, проживание в командировке, возмещение за прохождение медосмотра</t>
  </si>
  <si>
    <t>226</t>
  </si>
  <si>
    <t>2130</t>
  </si>
  <si>
    <t>113</t>
  </si>
  <si>
    <t>2140</t>
  </si>
  <si>
    <t>Х</t>
  </si>
  <si>
    <t>2141</t>
  </si>
  <si>
    <t>213</t>
  </si>
  <si>
    <t>на выплаты по оплате труда</t>
  </si>
  <si>
    <t>на иные выплаты работникам</t>
  </si>
  <si>
    <t>2142</t>
  </si>
  <si>
    <t>денежное довольствие военнослужащих и сотрудников, имеющих</t>
  </si>
  <si>
    <t>2150</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</si>
  <si>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</si>
  <si>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</si>
  <si>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</si>
  <si>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</si>
  <si>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</si>
  <si>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</si>
  <si>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</si>
  <si>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</si>
  <si>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</si>
  <si>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</si>
  <si>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</si>
  <si>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</si>
  <si>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</si>
  <si>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</si>
  <si>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</si>
  <si>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</si>
  <si>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</si>
  <si>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</si>
  <si>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</si>
  <si>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</si>
  <si>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</si>
  <si>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</si>
  <si>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</si>
  <si>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</si>
  <si>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</si>
  <si>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</si>
  <si>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</si>
  <si>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</si>
  <si>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296</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</si>
  <si>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</si>
  <si>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</si>
  <si>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</si>
  <si>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</si>
  <si>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</si>
  <si>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</si>
  <si>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</si>
  <si>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</si>
  <si>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</si>
  <si>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290</t>
  </si>
  <si>
    <t>из них: налог на имущество организаций и земельный налог</t>
  </si>
  <si>
    <t>2310</t>
  </si>
  <si>
    <t>291</t>
  </si>
  <si>
    <t>иные налоги (включаемые в состав расходов) в бюджеты бюджетной системы</t>
  </si>
  <si>
    <t>2320</t>
  </si>
  <si>
    <t>Российской Федерации, а также государственная пошлина</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</si>
  <si>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</si>
  <si>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</si>
  <si>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</si>
  <si>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</si>
  <si>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2410</t>
  </si>
  <si>
    <t>гранты, предоставляемые другим организациям и физическим лицам</t>
  </si>
  <si>
    <t>взносы в международные организации</t>
  </si>
  <si>
    <t>2420</t>
  </si>
  <si>
    <t>платежи в целях обеспечения реализации соглашений с правительствами</t>
  </si>
  <si>
    <t>2430</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</si>
  <si>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</si>
  <si>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</si>
  <si>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</si>
  <si>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</si>
  <si>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</si>
  <si>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по возмещению вреда, причиненного в результате деятельности учреждения</t>
  </si>
  <si>
    <t>2331</t>
  </si>
  <si>
    <t>2332</t>
  </si>
  <si>
    <t>иные налоги (включаемые в состав расходов) в бюджеты бюджетной системы Российской Федерации, а также государственная пошлина</t>
  </si>
  <si>
    <t>2333</t>
  </si>
  <si>
    <t>2334</t>
  </si>
  <si>
    <t>2335</t>
  </si>
  <si>
    <t>292</t>
  </si>
  <si>
    <t>2336</t>
  </si>
  <si>
    <t>293</t>
  </si>
  <si>
    <t>2337</t>
  </si>
  <si>
    <t>295</t>
  </si>
  <si>
    <t>2338</t>
  </si>
  <si>
    <r>
      <t>расходы на закупку товаров, работ, услуг, всего</t>
    </r>
    <r>
      <rPr>
        <vertAlign val="superscript"/>
        <sz val="10"/>
        <rFont val="Times New Roman"/>
        <family val="1"/>
        <charset val="204"/>
      </rPr>
      <t>7</t>
    </r>
  </si>
  <si>
    <t>2600</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</si>
  <si>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</si>
  <si>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</si>
  <si>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</si>
  <si>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</si>
  <si>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</si>
  <si>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</si>
  <si>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</si>
  <si>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</si>
  <si>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</si>
  <si>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</si>
  <si>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</si>
  <si>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2641</t>
  </si>
  <si>
    <t xml:space="preserve"> услуги связи</t>
  </si>
  <si>
    <t>2642</t>
  </si>
  <si>
    <t>221</t>
  </si>
  <si>
    <t>транспортные услуги</t>
  </si>
  <si>
    <t>2643</t>
  </si>
  <si>
    <t>коммунальные услуги</t>
  </si>
  <si>
    <t>2644</t>
  </si>
  <si>
    <t>223</t>
  </si>
  <si>
    <t xml:space="preserve"> работы, услуги по содержанию имущества</t>
  </si>
  <si>
    <t>2645</t>
  </si>
  <si>
    <t>225</t>
  </si>
  <si>
    <t xml:space="preserve">   прочие работы, услуги</t>
  </si>
  <si>
    <t>2646</t>
  </si>
  <si>
    <t>страхование</t>
  </si>
  <si>
    <t>2647</t>
  </si>
  <si>
    <t>227</t>
  </si>
  <si>
    <t>245</t>
  </si>
  <si>
    <t xml:space="preserve">  коммунальные услуги</t>
  </si>
  <si>
    <t>246</t>
  </si>
  <si>
    <t>247</t>
  </si>
  <si>
    <t>248</t>
  </si>
  <si>
    <t>249</t>
  </si>
  <si>
    <t>2648</t>
  </si>
  <si>
    <t>2649</t>
  </si>
  <si>
    <t>310</t>
  </si>
  <si>
    <t>увеличение стоимости прочих материальных запасов, из них:</t>
  </si>
  <si>
    <t>2650</t>
  </si>
  <si>
    <t>2651</t>
  </si>
  <si>
    <t>341</t>
  </si>
  <si>
    <t>Продукты питания</t>
  </si>
  <si>
    <t>2652</t>
  </si>
  <si>
    <t>342</t>
  </si>
  <si>
    <t>ГСМ</t>
  </si>
  <si>
    <t>2653</t>
  </si>
  <si>
    <t>343</t>
  </si>
  <si>
    <t>2654</t>
  </si>
  <si>
    <t>344</t>
  </si>
  <si>
    <t xml:space="preserve">Мягкий инвентарь </t>
  </si>
  <si>
    <t>2655</t>
  </si>
  <si>
    <t>345</t>
  </si>
  <si>
    <t>2656</t>
  </si>
  <si>
    <t>346</t>
  </si>
  <si>
    <t>Приобретение материальных запасов однократного применения Призы</t>
  </si>
  <si>
    <t>2657</t>
  </si>
  <si>
    <t>349</t>
  </si>
  <si>
    <t>капитальные вложения в объекты государственной (муниципальной)</t>
  </si>
  <si>
    <t>400</t>
  </si>
  <si>
    <t>собственности, всего</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</si>
  <si>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</si>
  <si>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</si>
  <si>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</si>
  <si>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</si>
  <si>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</si>
  <si>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</si>
  <si>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</si>
  <si>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</si>
  <si>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</si>
  <si>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</si>
  <si>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</si>
  <si>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</si>
  <si>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</si>
  <si>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</si>
  <si>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</si>
  <si>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</si>
  <si>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</si>
  <si>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</si>
  <si>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</si>
  <si>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t>возврат в бюджет средств субсидии</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</si>
  <si>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</si>
  <si>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</si>
  <si>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</si>
  <si>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</si>
  <si>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</si>
  <si>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</si>
  <si>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</si>
  <si>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</si>
  <si>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</si>
  <si>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</si>
  <si>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</si>
  <si>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</si>
  <si>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</si>
  <si>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</si>
  <si>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</si>
  <si>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t>
  </si>
  <si>
    <t>Коды</t>
  </si>
  <si>
    <t xml:space="preserve">Сумма </t>
  </si>
  <si>
    <t>строк</t>
  </si>
  <si>
    <t>за пре-</t>
  </si>
  <si>
    <t>делами</t>
  </si>
  <si>
    <t>1</t>
  </si>
  <si>
    <r>
      <t>Выплаты на закупку товаров, работ, услуг, всего</t>
    </r>
    <r>
      <rPr>
        <b/>
        <vertAlign val="superscript"/>
        <sz val="10"/>
        <rFont val="Times New Roman"/>
        <family val="1"/>
        <charset val="204"/>
      </rPr>
      <t>11</t>
    </r>
  </si>
  <si>
    <t>26000</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</si>
  <si>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</si>
  <si>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</si>
  <si>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</si>
  <si>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</si>
  <si>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</si>
  <si>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</si>
  <si>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</si>
  <si>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</si>
  <si>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</si>
  <si>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по контрактам (договорам), планируемым к заключению в соответствующем</t>
  </si>
  <si>
    <t>26200</t>
  </si>
  <si>
    <t>финансовом году без применения норм Федерального закона № 44-ФЗ</t>
  </si>
  <si>
    <r>
      <t>и Федерального закона № 223-ФЗ</t>
    </r>
    <r>
      <rPr>
        <vertAlign val="superscript"/>
        <sz val="10"/>
        <rFont val="Times New Roman"/>
        <family val="1"/>
        <charset val="204"/>
      </rPr>
      <t>12</t>
    </r>
  </si>
  <si>
    <t>по контрактам (договорам), заключенным до начала текущего финансового года с уче-</t>
  </si>
  <si>
    <t>26300</t>
  </si>
  <si>
    <r>
      <t>том требований Федерального закона № 44-ФЗ и Федерального закона № 223-ФЗ</t>
    </r>
    <r>
      <rPr>
        <vertAlign val="superscript"/>
        <sz val="10"/>
        <rFont val="Times New Roman"/>
        <family val="1"/>
        <charset val="204"/>
      </rPr>
      <t>13</t>
    </r>
  </si>
  <si>
    <t>1.4.</t>
  </si>
  <si>
    <t>26400</t>
  </si>
  <si>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</si>
  <si>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</si>
  <si>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</si>
  <si>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</si>
  <si>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</si>
  <si>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</si>
  <si>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</si>
  <si>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</si>
  <si>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</si>
  <si>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</si>
  <si>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</si>
  <si>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</si>
  <si>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</si>
  <si>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</si>
  <si>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</si>
  <si>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</si>
  <si>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</si>
  <si>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</si>
  <si>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</si>
  <si>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</si>
  <si>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</si>
  <si>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</si>
  <si>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</si>
  <si>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</si>
  <si>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</si>
  <si>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</si>
  <si>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</si>
  <si>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</si>
  <si>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</si>
  <si>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</si>
  <si>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</si>
  <si>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</si>
  <si>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</si>
  <si>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</si>
  <si>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</si>
  <si>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</si>
  <si>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</si>
  <si>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</si>
  <si>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</si>
  <si>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</si>
  <si>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</si>
  <si>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</si>
  <si>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</si>
  <si>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</si>
  <si>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</si>
  <si>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</si>
  <si>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</si>
  <si>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</si>
  <si>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</si>
  <si>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</si>
  <si>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</si>
  <si>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</si>
  <si>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Исполнитель</t>
  </si>
  <si>
    <t>(телефон)</t>
  </si>
  <si>
    <t>«</t>
  </si>
  <si>
    <t>СОГЛАСОВАНО</t>
  </si>
  <si>
    <t>(наименование должности уполномоченного лица органа — учредителя)</t>
  </si>
  <si>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</si>
  <si>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</si>
  <si>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8"/>
        <rFont val="Times New Roman"/>
        <family val="1"/>
        <charset val="204"/>
      </rPr>
      <t xml:space="preserve"> Государственным (муниципальным) бюджетным учреждением показатель не формируется.</t>
    </r>
  </si>
  <si>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</si>
  <si>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8"/>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</si>
  <si>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8706003738 </t>
  </si>
  <si>
    <t>декабря</t>
  </si>
  <si>
    <t>2019  г.</t>
  </si>
  <si>
    <t>«             31         »</t>
  </si>
  <si>
    <t>31</t>
  </si>
  <si>
    <t>19</t>
  </si>
  <si>
    <t>Штрафы, пени за несвоевременную уплату налогов, сборов и страховых взносов</t>
  </si>
  <si>
    <t>Административные штрафы по закупкам, уплачиваемые в бюджет юрлицом согласно КоАП РФ</t>
  </si>
  <si>
    <t>Административные штрафы иные, уплачиваемые в бюджет юрлицом согласно КоАП РФ, в бюджет ПФР за несвоевременное представление формы СЗВ-М</t>
  </si>
  <si>
    <t xml:space="preserve">Приложение 1
к Порядку составления и утверждения плана финансово-хозяйственной деятельности муниципального бюджетного и муниципального автономного учреждений городского округа Певек
</t>
  </si>
  <si>
    <t>Управление социальной политики Администрация городского округа Певек</t>
  </si>
  <si>
    <t xml:space="preserve">                        "__" ___________ 20__ г.</t>
  </si>
  <si>
    <r>
      <t xml:space="preserve"> г.</t>
    </r>
    <r>
      <rPr>
        <vertAlign val="superscript"/>
        <sz val="10"/>
        <rFont val="Times New Roman"/>
        <family val="1"/>
        <charset val="204"/>
      </rPr>
      <t>1</t>
    </r>
  </si>
  <si>
    <t>Орган, осуществляющий функции и полномочия учредителя</t>
  </si>
  <si>
    <t>[1] Указывается дата подписания Плана, а в случае утверждения Плана уполномоченным лицом учреждения - дата утверждения Плана.</t>
  </si>
  <si>
    <t>(наименование должности руководителя)</t>
  </si>
  <si>
    <t>152</t>
  </si>
  <si>
    <t>Прочая продукция(КОСГУ 349)</t>
  </si>
  <si>
    <t>220</t>
  </si>
  <si>
    <t>Переезд к новому месту жительства</t>
  </si>
  <si>
    <t>взносы по обязательному социальному страхованию на выплаты по оплате труда работников и иные выплаты работникам учреждений, всего</t>
  </si>
  <si>
    <t>Управление социальной политики Администрации городского округа Певек</t>
  </si>
  <si>
    <t>Продукты питания  (КОСГУ 342)</t>
  </si>
  <si>
    <t>Мягкий нвентарь КОСГУ 345</t>
  </si>
  <si>
    <t>210</t>
  </si>
  <si>
    <t>Услуги по приему и обслуживанию делегаций спортсменов64039</t>
  </si>
  <si>
    <t>Страхование спортсменов (КОСГУ 227)64039</t>
  </si>
  <si>
    <t>Продукты питания (чел.) (питьевой режим)64039</t>
  </si>
  <si>
    <t>Мягкий инвентарь (спортформа) (КОСГУ 345)64049</t>
  </si>
  <si>
    <t>8706003738</t>
  </si>
  <si>
    <t>ИЗМЕРЕНИЕ СОПРОТИВЛЕНИЯ</t>
  </si>
  <si>
    <t>медосмотры 64028</t>
  </si>
  <si>
    <t>обслуж. Автом. Пож. Сигнализации 64028</t>
  </si>
  <si>
    <t>оценка проф. Рисков 64028</t>
  </si>
  <si>
    <t>СПОРТ НОРМА ЖИЗНИ 64032 (судьи ГТО)</t>
  </si>
  <si>
    <t>Бытовые приборы 64029 рециркуляторы</t>
  </si>
  <si>
    <t xml:space="preserve"> проведение ремонтно-восстановительных работ (ремонт здания) спортивного зала "Водник" МБУДО ДЮСШ г.Певек</t>
  </si>
  <si>
    <t>155</t>
  </si>
  <si>
    <t>Главный бухгалтер</t>
  </si>
  <si>
    <t>В.Б. Кириленко</t>
  </si>
  <si>
    <t>Исполнитель главный бухгалтер</t>
  </si>
  <si>
    <t>обращение с твёрдыми коммунальными отходами</t>
  </si>
  <si>
    <t xml:space="preserve"> </t>
  </si>
  <si>
    <t>773Э4789</t>
  </si>
  <si>
    <t>закупку энергетических ресурсов</t>
  </si>
  <si>
    <t>2670</t>
  </si>
  <si>
    <t>2700</t>
  </si>
  <si>
    <t>2710</t>
  </si>
  <si>
    <t>2720</t>
  </si>
  <si>
    <t>СУВЕНИРЫ (КОСГУ 349) 64032</t>
  </si>
  <si>
    <t>Мягкий инвентарь (спортформа) (КОСГУ 345)64048</t>
  </si>
  <si>
    <t>участие сборных команд за пределами района 64021</t>
  </si>
  <si>
    <t>Выплата денежных призов участникам соревнований по силовым видам спорта ПП "Развитие образования"64012</t>
  </si>
  <si>
    <t>Спортивный инвентарь64048</t>
  </si>
  <si>
    <t>26421.1</t>
  </si>
  <si>
    <t>Р5 42390</t>
  </si>
  <si>
    <t xml:space="preserve">из них: 10.1 </t>
  </si>
  <si>
    <t>Код по бюджетной классификации Российской Федерации 10.1</t>
  </si>
  <si>
    <t>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</si>
  <si>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</si>
  <si>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12</t>
    </r>
    <r>
      <rPr>
        <sz val="8"/>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</si>
  <si>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Строительные материалы 64033</t>
  </si>
  <si>
    <t>Производственный и хозяйственный инвентарь 64051 ковид</t>
  </si>
  <si>
    <t xml:space="preserve">Заместитель главы администрации городского округа-начальник Управления социальной политики Администрации городского округа Певек </t>
  </si>
  <si>
    <t>М.В. Журбин</t>
  </si>
  <si>
    <t>Директор</t>
  </si>
  <si>
    <t>Е.В. Овчаренко</t>
  </si>
  <si>
    <t>Начальник Управления социальной политики</t>
  </si>
  <si>
    <t>договор ГПХ страховые взносы 64028</t>
  </si>
  <si>
    <t>Машины и оборудование 64040 безопасность</t>
  </si>
  <si>
    <t>Хозяйственные товары 64040 безопасность</t>
  </si>
  <si>
    <t>Выплата денежных призов участникам спартакиады школьников ПП "Развитие образования" 64021</t>
  </si>
  <si>
    <t xml:space="preserve">Выплата денежных призов участникам спартакиады школьников ПП "Развитие образования" </t>
  </si>
  <si>
    <t>Выплата денежных призов ДКСиТ</t>
  </si>
  <si>
    <t>Прохождение первичного медосмотра 221 226</t>
  </si>
  <si>
    <t>План финансово-хозяйственной деятельности на 2022 г.</t>
  </si>
  <si>
    <t>Итого на 2022 г. текущий финансовый год</t>
  </si>
  <si>
    <t>на текущий финансовый год 2022 г.</t>
  </si>
  <si>
    <t>на текущий финансовый год  2022 г.</t>
  </si>
  <si>
    <t>28</t>
  </si>
  <si>
    <t>февраля</t>
  </si>
  <si>
    <t>22</t>
  </si>
  <si>
    <t>28.02.2022</t>
  </si>
  <si>
    <t>4-21-03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</si>
</sst>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43" x14ac:knownFonts="1">
    <font>
      <sz val="11"/>
      <color theme="1"/>
      <name val="Calibri"/>
      <family val="2"/>
      <charset val="204"/>
      <scheme val="minor"/>
    </font>
    <font>
      <sz val="11"/>
      <color indexed="8"/>
      <name val="Calibri"/>
      <family val="2"/>
      <charset val="204"/>
    </font>
    <font>
      <sz val="10"/>
      <name val="Arial Cyr"/>
      <charset val="204"/>
    </font>
    <font>
      <u/>
      <sz val="10"/>
      <color indexed="12"/>
      <name val="Arial Cyr"/>
      <charset val="204"/>
    </font>
    <font>
      <sz val="12"/>
      <color indexed="8"/>
      <name val="Times New Roman"/>
      <family val="1"/>
      <charset val="204"/>
    </font>
    <font>
      <b/>
      <sz val="12"/>
      <color indexed="8"/>
      <name val="Times New Roman"/>
      <family val="1"/>
      <charset val="204"/>
    </font>
    <font>
      <sz val="12"/>
      <color indexed="8"/>
      <name val="Calibri"/>
      <family val="2"/>
      <charset val="204"/>
    </font>
    <font>
      <i/>
      <sz val="12"/>
      <color indexed="8"/>
      <name val="Times New Roman"/>
      <family val="1"/>
      <charset val="204"/>
    </font>
    <font>
      <i/>
      <u/>
      <sz val="12"/>
      <color indexed="8"/>
      <name val="Times New Roman"/>
      <family val="1"/>
      <charset val="204"/>
    </font>
    <font>
      <b/>
      <sz val="12"/>
      <color indexed="8"/>
      <name val="Calibri"/>
      <family val="2"/>
      <charset val="204"/>
    </font>
    <font>
      <b/>
      <sz val="11"/>
      <color indexed="8"/>
      <name val="Times New Roman"/>
      <family val="1"/>
      <charset val="204"/>
    </font>
    <font>
      <sz val="12"/>
      <name val="Times New Roman"/>
      <family val="1"/>
      <charset val="204"/>
    </font>
    <font>
      <b/>
      <sz val="12"/>
      <name val="Times New Roman"/>
      <family val="1"/>
      <charset val="204"/>
    </font>
    <font>
      <sz val="11"/>
      <color indexed="8"/>
      <name val="Times New Roman"/>
      <family val="1"/>
      <charset val="204"/>
    </font>
    <font>
      <sz val="8"/>
      <name val="Times New Roman"/>
      <family val="1"/>
      <charset val="204"/>
    </font>
    <font>
      <sz val="10"/>
      <name val="Times New Roman"/>
      <family val="1"/>
      <charset val="204"/>
    </font>
    <font>
      <sz val="7"/>
      <name val="Times New Roman"/>
      <family val="1"/>
      <charset val="204"/>
    </font>
    <font>
      <vertAlign val="superscript"/>
      <sz val="10"/>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b/>
      <vertAlign val="superscript"/>
      <sz val="10"/>
      <name val="Times New Roman"/>
      <family val="1"/>
      <charset val="204"/>
    </font>
    <font>
      <vertAlign val="superscript"/>
      <sz val="8"/>
      <name val="Times New Roman"/>
      <family val="1"/>
      <charset val="204"/>
    </font>
    <font>
      <b/>
      <i/>
      <sz val="10"/>
      <name val="Times New Roman"/>
      <family val="1"/>
      <charset val="204"/>
    </font>
    <font>
      <sz val="14"/>
      <name val="Times New Roman"/>
      <family val="1"/>
      <charset val="204"/>
    </font>
    <font>
      <b/>
      <sz val="16"/>
      <name val="Times New Roman"/>
      <family val="1"/>
      <charset val="204"/>
    </font>
    <font>
      <sz val="11"/>
      <color rgb="FFFF0000"/>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2"/>
      <color theme="1"/>
      <name val="Georgia"/>
      <family val="1"/>
      <charset val="204"/>
    </font>
    <font>
      <b/>
      <sz val="11"/>
      <color theme="1"/>
      <name val="Times New Roman"/>
      <family val="1"/>
      <charset val="204"/>
    </font>
    <font>
      <sz val="12"/>
      <color theme="1"/>
      <name val="Arial"/>
      <family val="2"/>
      <charset val="204"/>
    </font>
    <font>
      <sz val="13"/>
      <color rgb="FF000000"/>
      <name val="Times New Roman"/>
      <family val="1"/>
      <charset val="204"/>
    </font>
    <font>
      <sz val="10"/>
      <color rgb="FFC00000"/>
      <name val="Times New Roman"/>
      <family val="1"/>
      <charset val="204"/>
    </font>
    <font>
      <sz val="9"/>
      <color rgb="FFC00000"/>
      <name val="Times New Roman"/>
      <family val="1"/>
      <charset val="204"/>
    </font>
    <font>
      <b/>
      <sz val="10"/>
      <color rgb="FFC00000"/>
      <name val="Times New Roman"/>
      <family val="1"/>
      <charset val="204"/>
    </font>
    <font>
      <sz val="9"/>
      <color theme="1"/>
      <name val="Times New Roman"/>
      <family val="1"/>
      <charset val="204"/>
    </font>
    <font>
      <sz val="12"/>
      <color theme="1"/>
      <name val="Calibri"/>
      <family val="2"/>
      <charset val="204"/>
      <scheme val="minor"/>
    </font>
    <font>
      <sz val="12"/>
      <color theme="0" tint="-0.34998626667073579"/>
      <name val="Times New Roman"/>
      <family val="1"/>
      <charset val="204"/>
    </font>
    <font>
      <i/>
      <sz val="12"/>
      <color theme="1"/>
      <name val="Times New Roman"/>
      <family val="1"/>
      <charset val="204"/>
    </font>
    <font>
      <b/>
      <sz val="10"/>
      <color theme="0" tint="-4.9989318521683403E-2"/>
      <name val="Times New Roman"/>
      <family val="1"/>
      <charset val="204"/>
    </font>
    <font>
      <sz val="10"/>
      <color theme="0" tint="-4.9989318521683403E-2"/>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DF9F9"/>
        <bgColor indexed="64"/>
      </patternFill>
    </fill>
    <fill>
      <patternFill patternType="solid">
        <fgColor rgb="FFF4F7FA"/>
        <bgColor indexed="64"/>
      </patternFill>
    </fill>
  </fills>
  <borders count="83">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style="medium">
        <color rgb="FF000000"/>
      </top>
      <bottom style="medium">
        <color rgb="FF000000"/>
      </bottom>
      <diagonal/>
    </border>
  </borders>
  <cellStyleXfs count="4">
    <xf numFmtId="0" fontId="0" fillId="0" borderId="0"/>
    <xf numFmtId="0" fontId="3" fillId="0" borderId="0" applyNumberFormat="0" applyFill="0" applyBorder="0" applyAlignment="0" applyProtection="0">
      <alignment vertical="top"/>
      <protection locked="0"/>
    </xf>
    <xf numFmtId="0" fontId="2" fillId="0" borderId="0"/>
    <xf numFmtId="164" fontId="1" fillId="0" borderId="0" applyFont="0" applyFill="0" applyBorder="0" applyAlignment="0" applyProtection="0"/>
  </cellStyleXfs>
  <cellXfs count="1064">
    <xf numFmtId="0" fontId="0" fillId="0" borderId="0" xfId="0"/>
    <xf numFmtId="0" fontId="0" fillId="0" borderId="0" xfId="0" applyAlignment="1">
      <alignment horizontal="left" wrapText="1" indent="1"/>
    </xf>
    <xf numFmtId="0" fontId="0" fillId="0" borderId="66" xfId="0" applyBorder="1" applyAlignment="1">
      <alignment horizontal="left" wrapText="1" indent="1"/>
    </xf>
    <xf numFmtId="0" fontId="0" fillId="0" borderId="0" xfId="0" applyAlignment="1">
      <alignment wrapText="1"/>
    </xf>
    <xf numFmtId="0" fontId="27" fillId="0" borderId="67" xfId="0" applyFont="1" applyBorder="1" applyAlignment="1">
      <alignment horizontal="center" wrapText="1"/>
    </xf>
    <xf numFmtId="0" fontId="0" fillId="0" borderId="68" xfId="0" applyBorder="1" applyAlignment="1">
      <alignment horizontal="left" wrapText="1" indent="1"/>
    </xf>
    <xf numFmtId="0" fontId="0" fillId="0" borderId="69" xfId="0" applyBorder="1" applyAlignment="1">
      <alignment horizontal="left" wrapText="1" indent="1"/>
    </xf>
    <xf numFmtId="0" fontId="27" fillId="0" borderId="69" xfId="0" applyFont="1" applyBorder="1" applyAlignment="1">
      <alignment horizontal="center" wrapText="1"/>
    </xf>
    <xf numFmtId="0" fontId="27" fillId="0" borderId="70" xfId="0" applyFont="1" applyBorder="1" applyAlignment="1">
      <alignment horizontal="center" wrapText="1"/>
    </xf>
    <xf numFmtId="0" fontId="27" fillId="0" borderId="70" xfId="0" applyFont="1" applyBorder="1" applyAlignment="1">
      <alignment horizontal="justify"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0" fillId="0" borderId="70" xfId="0" applyBorder="1" applyAlignment="1">
      <alignment horizontal="left" wrapText="1" indent="1"/>
    </xf>
    <xf numFmtId="0" fontId="28" fillId="0" borderId="0" xfId="0" applyFont="1" applyAlignment="1">
      <alignment wrapText="1"/>
    </xf>
    <xf numFmtId="0" fontId="29" fillId="0" borderId="0" xfId="0" applyFont="1"/>
    <xf numFmtId="0" fontId="29" fillId="0" borderId="0" xfId="0" applyFont="1" applyAlignment="1">
      <alignment horizontal="left" wrapText="1" indent="1"/>
    </xf>
    <xf numFmtId="0" fontId="29" fillId="0" borderId="0" xfId="0" applyFont="1" applyAlignment="1">
      <alignment wrapText="1"/>
    </xf>
    <xf numFmtId="0" fontId="29" fillId="0" borderId="69" xfId="0" applyFont="1" applyBorder="1" applyAlignment="1">
      <alignment horizontal="left" wrapText="1" indent="1"/>
    </xf>
    <xf numFmtId="0" fontId="27" fillId="0" borderId="71" xfId="0" applyFont="1" applyBorder="1" applyAlignment="1">
      <alignment horizontal="center" vertical="center" wrapText="1"/>
    </xf>
    <xf numFmtId="0" fontId="27" fillId="0" borderId="72" xfId="0" applyFont="1" applyBorder="1" applyAlignment="1">
      <alignment horizontal="justify" wrapText="1"/>
    </xf>
    <xf numFmtId="0" fontId="27" fillId="0" borderId="69" xfId="0" applyFont="1" applyBorder="1" applyAlignment="1">
      <alignment horizontal="justify" wrapText="1"/>
    </xf>
    <xf numFmtId="0" fontId="29" fillId="0" borderId="0" xfId="0" applyFont="1" applyBorder="1"/>
    <xf numFmtId="0" fontId="27" fillId="0" borderId="0" xfId="0" applyFont="1" applyAlignment="1"/>
    <xf numFmtId="0" fontId="29" fillId="0" borderId="0" xfId="0" applyFont="1" applyBorder="1" applyAlignment="1"/>
    <xf numFmtId="0" fontId="28" fillId="0" borderId="0" xfId="0" applyFont="1" applyAlignment="1">
      <alignment horizontal="left" wrapText="1"/>
    </xf>
    <xf numFmtId="0" fontId="29" fillId="0" borderId="0" xfId="0" applyFont="1" applyBorder="1" applyAlignment="1">
      <alignment horizontal="left"/>
    </xf>
    <xf numFmtId="0" fontId="29" fillId="0" borderId="0" xfId="0" applyFont="1" applyAlignment="1">
      <alignment horizontal="left"/>
    </xf>
    <xf numFmtId="0" fontId="0" fillId="0" borderId="0" xfId="0" applyAlignment="1">
      <alignment horizontal="left"/>
    </xf>
    <xf numFmtId="0" fontId="28" fillId="0" borderId="1" xfId="0" applyFont="1" applyBorder="1" applyAlignment="1">
      <alignment horizontal="left" wrapText="1"/>
    </xf>
    <xf numFmtId="0" fontId="29" fillId="0" borderId="1" xfId="0" applyFont="1" applyBorder="1" applyAlignment="1"/>
    <xf numFmtId="0" fontId="28" fillId="0" borderId="69" xfId="0" applyFont="1" applyBorder="1" applyAlignment="1">
      <alignment horizontal="right" wrapText="1" indent="1"/>
    </xf>
    <xf numFmtId="0" fontId="0" fillId="0" borderId="0" xfId="0" applyAlignment="1">
      <alignment wrapText="1"/>
    </xf>
    <xf numFmtId="0" fontId="28" fillId="0" borderId="1" xfId="0" applyFont="1" applyBorder="1" applyAlignment="1">
      <alignment wrapText="1"/>
    </xf>
    <xf numFmtId="0" fontId="29" fillId="0" borderId="70" xfId="0" applyFont="1" applyBorder="1" applyAlignment="1">
      <alignment horizontal="left" wrapText="1" indent="1"/>
    </xf>
    <xf numFmtId="0" fontId="27" fillId="0" borderId="73" xfId="0" applyFont="1" applyBorder="1" applyAlignment="1">
      <alignment horizontal="center" wrapText="1"/>
    </xf>
    <xf numFmtId="0" fontId="27" fillId="0" borderId="73" xfId="0" applyFont="1" applyBorder="1" applyAlignment="1">
      <alignment horizontal="center" vertical="center" wrapText="1"/>
    </xf>
    <xf numFmtId="0" fontId="27" fillId="0" borderId="68" xfId="0" applyFont="1" applyBorder="1" applyAlignment="1">
      <alignment horizontal="center" wrapText="1"/>
    </xf>
    <xf numFmtId="0" fontId="30" fillId="0" borderId="0" xfId="0" applyFont="1" applyAlignment="1"/>
    <xf numFmtId="0" fontId="0" fillId="0" borderId="0" xfId="0" applyAlignment="1"/>
    <xf numFmtId="0" fontId="27" fillId="0" borderId="71" xfId="0" applyFont="1" applyBorder="1" applyAlignment="1">
      <alignment horizontal="center" wrapText="1"/>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6" fillId="0" borderId="0" xfId="0" applyFont="1"/>
    <xf numFmtId="0" fontId="4" fillId="0" borderId="0" xfId="0" applyFont="1"/>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26" fillId="0" borderId="0" xfId="0" applyFont="1"/>
    <xf numFmtId="0" fontId="31" fillId="0" borderId="1" xfId="0" applyFont="1" applyBorder="1" applyAlignment="1">
      <alignment horizontal="left"/>
    </xf>
    <xf numFmtId="0" fontId="27" fillId="0" borderId="71" xfId="0" applyFont="1" applyBorder="1" applyAlignment="1">
      <alignment horizontal="center" vertical="center" wrapText="1"/>
    </xf>
    <xf numFmtId="0" fontId="27" fillId="0" borderId="71" xfId="0" applyFont="1" applyBorder="1" applyAlignment="1">
      <alignment horizontal="center" wrapText="1"/>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justify" wrapText="1"/>
    </xf>
    <xf numFmtId="0" fontId="0" fillId="0" borderId="66" xfId="0" applyBorder="1" applyAlignment="1">
      <alignment horizontal="left" wrapText="1" indent="1"/>
    </xf>
    <xf numFmtId="0" fontId="27" fillId="0" borderId="69" xfId="0" applyFont="1" applyBorder="1" applyAlignment="1">
      <alignment horizontal="center" wrapText="1"/>
    </xf>
    <xf numFmtId="4" fontId="29" fillId="0" borderId="69" xfId="0" applyNumberFormat="1" applyFont="1" applyBorder="1" applyAlignment="1">
      <alignment horizontal="center" wrapText="1"/>
    </xf>
    <xf numFmtId="4" fontId="27" fillId="0" borderId="69" xfId="0" applyNumberFormat="1" applyFont="1" applyBorder="1" applyAlignment="1">
      <alignment horizontal="center" wrapText="1"/>
    </xf>
    <xf numFmtId="4" fontId="0" fillId="0" borderId="72" xfId="0" applyNumberFormat="1" applyBorder="1" applyAlignment="1">
      <alignment wrapText="1"/>
    </xf>
    <xf numFmtId="3" fontId="29" fillId="0" borderId="69" xfId="0" applyNumberFormat="1" applyFont="1" applyBorder="1" applyAlignment="1">
      <alignment horizontal="center" wrapText="1"/>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70" xfId="0" applyFont="1" applyBorder="1" applyAlignment="1" applyProtection="1">
      <alignment horizontal="center" wrapText="1"/>
      <protection locked="0"/>
    </xf>
    <xf numFmtId="0" fontId="29" fillId="0" borderId="69" xfId="0" applyFont="1" applyBorder="1" applyAlignment="1" applyProtection="1">
      <alignment horizontal="left" wrapText="1" indent="1"/>
      <protection locked="0"/>
    </xf>
    <xf numFmtId="0" fontId="29" fillId="0" borderId="69" xfId="0" applyFont="1" applyBorder="1" applyAlignment="1" applyProtection="1">
      <alignment horizontal="center" wrapText="1"/>
      <protection locked="0"/>
    </xf>
    <xf numFmtId="4" fontId="29" fillId="0" borderId="69" xfId="0" applyNumberFormat="1" applyFont="1" applyBorder="1" applyAlignment="1" applyProtection="1">
      <alignment horizontal="right" wrapText="1"/>
      <protection locked="0"/>
    </xf>
    <xf numFmtId="0" fontId="27" fillId="0" borderId="69" xfId="0" applyFont="1" applyBorder="1" applyAlignment="1" applyProtection="1">
      <alignment horizontal="center" wrapText="1"/>
      <protection locked="0"/>
    </xf>
    <xf numFmtId="4" fontId="27" fillId="0" borderId="69" xfId="0" applyNumberFormat="1" applyFont="1" applyBorder="1" applyAlignment="1" applyProtection="1">
      <alignment horizontal="right" wrapText="1"/>
      <protection locked="0"/>
    </xf>
    <xf numFmtId="4" fontId="29" fillId="0" borderId="69" xfId="0" applyNumberFormat="1" applyFont="1" applyBorder="1" applyAlignment="1" applyProtection="1">
      <alignment horizontal="right" wrapText="1"/>
    </xf>
    <xf numFmtId="4" fontId="29" fillId="0" borderId="69" xfId="0" applyNumberFormat="1" applyFont="1" applyBorder="1" applyAlignment="1" applyProtection="1">
      <alignment horizontal="right" wrapText="1" indent="1"/>
    </xf>
    <xf numFmtId="4" fontId="27" fillId="0" borderId="72" xfId="0" applyNumberFormat="1" applyFont="1" applyBorder="1" applyAlignment="1">
      <alignment horizontal="center" wrapText="1"/>
    </xf>
    <xf numFmtId="4" fontId="27" fillId="0" borderId="69" xfId="0" applyNumberFormat="1" applyFont="1" applyBorder="1" applyAlignment="1" applyProtection="1">
      <alignment horizontal="center" wrapText="1"/>
      <protection locked="0"/>
    </xf>
    <xf numFmtId="4" fontId="27" fillId="0" borderId="72" xfId="0" applyNumberFormat="1" applyFont="1" applyBorder="1" applyAlignment="1" applyProtection="1">
      <alignment horizontal="center" wrapText="1"/>
      <protection locked="0"/>
    </xf>
    <xf numFmtId="0" fontId="0" fillId="0" borderId="0" xfId="0" applyProtection="1">
      <protection locked="0"/>
    </xf>
    <xf numFmtId="0" fontId="27" fillId="0" borderId="72" xfId="0" applyFont="1" applyBorder="1" applyAlignment="1">
      <alignment horizontal="left" wrapText="1" indent="1"/>
    </xf>
    <xf numFmtId="0" fontId="27" fillId="0" borderId="69" xfId="0" applyFont="1" applyBorder="1" applyAlignment="1">
      <alignment horizontal="left" wrapText="1" indent="1"/>
    </xf>
    <xf numFmtId="0" fontId="27" fillId="0" borderId="70" xfId="0" applyFont="1" applyBorder="1" applyAlignment="1">
      <alignment horizontal="left" wrapText="1" indent="1"/>
    </xf>
    <xf numFmtId="0" fontId="0" fillId="0" borderId="70" xfId="0" applyBorder="1" applyAlignment="1">
      <alignment horizontal="center" wrapText="1"/>
    </xf>
    <xf numFmtId="0" fontId="27" fillId="0" borderId="72" xfId="0" applyFont="1" applyBorder="1" applyAlignment="1">
      <alignment horizontal="center" wrapText="1"/>
    </xf>
    <xf numFmtId="0" fontId="0" fillId="0" borderId="68" xfId="0" applyBorder="1" applyAlignment="1" applyProtection="1">
      <alignment horizontal="center" wrapText="1"/>
      <protection locked="0"/>
    </xf>
    <xf numFmtId="0" fontId="0" fillId="0" borderId="0" xfId="0" applyAlignment="1" applyProtection="1">
      <alignment horizontal="left" wrapText="1" indent="1"/>
      <protection locked="0"/>
    </xf>
    <xf numFmtId="49" fontId="27" fillId="0" borderId="70" xfId="0" applyNumberFormat="1" applyFont="1" applyBorder="1" applyAlignment="1" applyProtection="1">
      <alignment horizontal="center" wrapText="1"/>
      <protection locked="0"/>
    </xf>
    <xf numFmtId="0" fontId="0" fillId="0" borderId="66" xfId="0" applyBorder="1" applyAlignment="1" applyProtection="1">
      <alignment horizontal="left" wrapText="1" indent="1"/>
      <protection locked="0"/>
    </xf>
    <xf numFmtId="0" fontId="27" fillId="0" borderId="68" xfId="0" applyFont="1" applyBorder="1" applyAlignment="1" applyProtection="1">
      <alignment horizontal="center" wrapText="1"/>
      <protection locked="0"/>
    </xf>
    <xf numFmtId="0" fontId="27" fillId="0" borderId="72" xfId="0" applyFont="1" applyBorder="1" applyAlignment="1" applyProtection="1">
      <alignment horizontal="justify" wrapText="1"/>
      <protection locked="0"/>
    </xf>
    <xf numFmtId="0" fontId="27" fillId="0" borderId="69" xfId="0" applyFont="1" applyBorder="1" applyAlignment="1" applyProtection="1">
      <alignment horizontal="justify" wrapText="1"/>
      <protection locked="0"/>
    </xf>
    <xf numFmtId="0" fontId="0" fillId="0" borderId="74" xfId="0" applyBorder="1" applyAlignment="1" applyProtection="1">
      <alignment wrapText="1"/>
      <protection locked="0"/>
    </xf>
    <xf numFmtId="0" fontId="0" fillId="0" borderId="75" xfId="0" applyBorder="1" applyAlignment="1" applyProtection="1">
      <alignment wrapText="1"/>
      <protection locked="0"/>
    </xf>
    <xf numFmtId="0" fontId="27" fillId="0" borderId="66" xfId="0" applyFont="1" applyBorder="1" applyAlignment="1" applyProtection="1">
      <alignment horizontal="justify" wrapText="1"/>
      <protection locked="0"/>
    </xf>
    <xf numFmtId="0" fontId="0" fillId="0" borderId="70" xfId="0" applyBorder="1" applyAlignment="1" applyProtection="1">
      <alignment horizontal="left" wrapText="1" indent="1"/>
      <protection locked="0"/>
    </xf>
    <xf numFmtId="3" fontId="27" fillId="0" borderId="69" xfId="0" applyNumberFormat="1" applyFont="1" applyBorder="1" applyAlignment="1" applyProtection="1">
      <alignment horizontal="center" wrapText="1"/>
      <protection locked="0"/>
    </xf>
    <xf numFmtId="0" fontId="27" fillId="0" borderId="67" xfId="0" applyFont="1" applyBorder="1" applyAlignment="1" applyProtection="1">
      <alignment horizontal="center" wrapText="1"/>
      <protection locked="0"/>
    </xf>
    <xf numFmtId="0" fontId="0" fillId="0" borderId="69" xfId="0" applyBorder="1" applyAlignment="1" applyProtection="1">
      <alignment horizontal="left" wrapText="1" indent="1"/>
      <protection locked="0"/>
    </xf>
    <xf numFmtId="0" fontId="28" fillId="0" borderId="69" xfId="0" applyFont="1" applyBorder="1" applyAlignment="1" applyProtection="1">
      <alignment horizontal="right" wrapText="1" indent="1"/>
      <protection locked="0"/>
    </xf>
    <xf numFmtId="0" fontId="27" fillId="0" borderId="70" xfId="0" applyFont="1" applyBorder="1" applyAlignment="1" applyProtection="1">
      <alignment horizontal="center" vertical="top" wrapText="1"/>
      <protection locked="0"/>
    </xf>
    <xf numFmtId="0" fontId="27" fillId="0" borderId="69" xfId="0" applyFont="1" applyBorder="1" applyAlignment="1" applyProtection="1">
      <alignment horizontal="left" wrapText="1" indent="1"/>
      <protection locked="0"/>
    </xf>
    <xf numFmtId="0" fontId="29" fillId="0" borderId="66" xfId="0" applyFont="1" applyBorder="1" applyAlignment="1" applyProtection="1">
      <alignment horizontal="left" wrapText="1" indent="1"/>
      <protection locked="0"/>
    </xf>
    <xf numFmtId="0" fontId="27" fillId="0" borderId="0" xfId="0" applyFont="1" applyAlignment="1">
      <alignment horizontal="left" wrapText="1" indent="1"/>
    </xf>
    <xf numFmtId="0" fontId="27" fillId="0" borderId="66" xfId="0" applyFont="1" applyBorder="1" applyAlignment="1">
      <alignment horizontal="left" wrapText="1" indent="1"/>
    </xf>
    <xf numFmtId="49" fontId="27" fillId="0" borderId="70" xfId="0" applyNumberFormat="1" applyFont="1" applyBorder="1" applyAlignment="1">
      <alignment horizontal="center" vertical="top" wrapText="1"/>
    </xf>
    <xf numFmtId="49" fontId="27" fillId="0" borderId="68" xfId="0" applyNumberFormat="1" applyFont="1" applyBorder="1" applyAlignment="1">
      <alignment horizontal="center" vertical="top" wrapText="1"/>
    </xf>
    <xf numFmtId="49" fontId="27" fillId="0" borderId="68" xfId="0" applyNumberFormat="1" applyFont="1" applyBorder="1" applyAlignment="1" applyProtection="1">
      <alignment horizontal="left" vertical="top" wrapText="1"/>
      <protection locked="0"/>
    </xf>
    <xf numFmtId="0" fontId="27" fillId="0" borderId="0" xfId="0" applyFont="1" applyAlignment="1" applyProtection="1">
      <alignment horizontal="left" wrapText="1" indent="1"/>
      <protection locked="0"/>
    </xf>
    <xf numFmtId="0" fontId="27" fillId="0" borderId="72" xfId="0" applyFont="1" applyBorder="1" applyAlignment="1" applyProtection="1">
      <alignment horizontal="left" wrapText="1" indent="1"/>
      <protection locked="0"/>
    </xf>
    <xf numFmtId="49" fontId="27" fillId="0" borderId="70" xfId="0" applyNumberFormat="1" applyFont="1" applyBorder="1" applyAlignment="1" applyProtection="1">
      <alignment horizontal="center" vertical="top" wrapText="1"/>
      <protection locked="0"/>
    </xf>
    <xf numFmtId="0" fontId="27" fillId="0" borderId="66" xfId="0" applyFont="1" applyBorder="1" applyAlignment="1" applyProtection="1">
      <alignment horizontal="left" wrapText="1" indent="1"/>
      <protection locked="0"/>
    </xf>
    <xf numFmtId="0" fontId="27" fillId="0" borderId="69" xfId="0" applyFont="1" applyBorder="1" applyAlignment="1" applyProtection="1">
      <alignment horizontal="left" vertical="center" wrapText="1"/>
      <protection locked="0"/>
    </xf>
    <xf numFmtId="0" fontId="27" fillId="0" borderId="69" xfId="0" applyFont="1" applyBorder="1" applyAlignment="1" applyProtection="1">
      <alignment horizontal="left" vertical="center" wrapText="1" indent="1"/>
      <protection locked="0"/>
    </xf>
    <xf numFmtId="0" fontId="27" fillId="0" borderId="69" xfId="0" applyFont="1" applyBorder="1" applyAlignment="1" applyProtection="1">
      <alignment horizontal="center" vertical="center" wrapText="1"/>
      <protection locked="0"/>
    </xf>
    <xf numFmtId="4" fontId="27" fillId="0" borderId="69" xfId="0" applyNumberFormat="1" applyFont="1" applyBorder="1" applyAlignment="1" applyProtection="1">
      <alignment horizontal="center" vertical="center" wrapText="1"/>
      <protection locked="0"/>
    </xf>
    <xf numFmtId="0" fontId="27" fillId="0" borderId="66" xfId="0" applyFont="1" applyBorder="1" applyAlignment="1" applyProtection="1">
      <alignment horizontal="left" vertical="center" wrapText="1"/>
      <protection locked="0"/>
    </xf>
    <xf numFmtId="0" fontId="27" fillId="0" borderId="69" xfId="0" applyFont="1" applyBorder="1" applyAlignment="1" applyProtection="1">
      <alignment horizontal="justify" vertical="center" wrapText="1"/>
      <protection locked="0"/>
    </xf>
    <xf numFmtId="49" fontId="27" fillId="0" borderId="70" xfId="0" applyNumberFormat="1" applyFont="1" applyBorder="1" applyAlignment="1">
      <alignment horizontal="center" vertical="center" wrapText="1"/>
    </xf>
    <xf numFmtId="49" fontId="27" fillId="0" borderId="68" xfId="0" applyNumberFormat="1" applyFont="1" applyBorder="1" applyAlignment="1">
      <alignment horizontal="center" vertical="center" wrapText="1"/>
    </xf>
    <xf numFmtId="49" fontId="27" fillId="0" borderId="70" xfId="0" applyNumberFormat="1" applyFont="1" applyBorder="1" applyAlignment="1" applyProtection="1">
      <alignment horizontal="center" vertical="center" wrapText="1"/>
      <protection locked="0"/>
    </xf>
    <xf numFmtId="0" fontId="27" fillId="0" borderId="70" xfId="0" applyFont="1" applyBorder="1" applyAlignment="1" applyProtection="1">
      <alignment horizontal="left" wrapText="1" indent="1"/>
      <protection locked="0"/>
    </xf>
    <xf numFmtId="0" fontId="5" fillId="0" borderId="0" xfId="0" applyFont="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left" wrapText="1"/>
    </xf>
    <xf numFmtId="0" fontId="7" fillId="0" borderId="2" xfId="0" applyFont="1" applyBorder="1" applyAlignment="1">
      <alignment horizontal="left" vertical="top" wrapText="1"/>
    </xf>
    <xf numFmtId="0" fontId="4" fillId="0" borderId="2" xfId="0" applyFont="1" applyBorder="1" applyAlignment="1">
      <alignment horizontal="center" vertical="top" wrapText="1"/>
    </xf>
    <xf numFmtId="0" fontId="4" fillId="2" borderId="0" xfId="0" applyFont="1" applyFill="1" applyAlignment="1">
      <alignment vertical="top" wrapText="1"/>
    </xf>
    <xf numFmtId="0" fontId="7" fillId="2" borderId="3" xfId="0" applyFont="1" applyFill="1" applyBorder="1" applyAlignment="1">
      <alignment horizontal="left" wrapText="1"/>
    </xf>
    <xf numFmtId="0" fontId="27" fillId="0" borderId="69" xfId="0" applyFont="1" applyBorder="1" applyAlignment="1" applyProtection="1">
      <alignment horizontal="justify" wrapText="1"/>
      <protection locked="0"/>
    </xf>
    <xf numFmtId="0" fontId="27" fillId="0" borderId="70" xfId="0" applyFont="1" applyBorder="1" applyAlignment="1">
      <alignment horizontal="center" wrapText="1"/>
    </xf>
    <xf numFmtId="0" fontId="27" fillId="0" borderId="69" xfId="0" applyFont="1" applyBorder="1" applyAlignment="1">
      <alignment horizontal="center" wrapText="1"/>
    </xf>
    <xf numFmtId="4" fontId="29" fillId="0" borderId="69" xfId="0" applyNumberFormat="1" applyFont="1" applyBorder="1" applyAlignment="1">
      <alignment horizontal="right" wrapText="1"/>
    </xf>
    <xf numFmtId="4" fontId="29" fillId="0" borderId="69" xfId="0" applyNumberFormat="1" applyFont="1" applyBorder="1" applyAlignment="1">
      <alignment horizontal="right" wrapText="1" indent="1"/>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0" fillId="0" borderId="0" xfId="0" applyAlignment="1">
      <alignment wrapText="1"/>
    </xf>
    <xf numFmtId="0" fontId="27" fillId="0" borderId="66" xfId="0" applyFont="1" applyBorder="1" applyAlignment="1" applyProtection="1">
      <alignment horizontal="justify" wrapText="1"/>
      <protection locked="0"/>
    </xf>
    <xf numFmtId="0" fontId="27" fillId="0" borderId="69" xfId="0" applyFont="1" applyBorder="1" applyAlignment="1" applyProtection="1">
      <alignment horizontal="justify" wrapText="1"/>
      <protection locked="0"/>
    </xf>
    <xf numFmtId="0" fontId="27" fillId="0" borderId="70" xfId="0" applyFont="1" applyBorder="1" applyAlignment="1">
      <alignment horizontal="center" wrapText="1"/>
    </xf>
    <xf numFmtId="0" fontId="27" fillId="0" borderId="69" xfId="0" applyFont="1" applyBorder="1" applyAlignment="1">
      <alignment horizontal="center" wrapText="1"/>
    </xf>
    <xf numFmtId="0" fontId="6" fillId="0" borderId="0" xfId="0" applyFont="1" applyFill="1"/>
    <xf numFmtId="0" fontId="0" fillId="0" borderId="0" xfId="0" applyFill="1"/>
    <xf numFmtId="0" fontId="5" fillId="0" borderId="0" xfId="0" applyFont="1" applyFill="1" applyBorder="1" applyAlignment="1">
      <alignment horizontal="center" vertical="top" wrapText="1"/>
    </xf>
    <xf numFmtId="4" fontId="6" fillId="0" borderId="0" xfId="0" applyNumberFormat="1" applyFont="1" applyFill="1"/>
    <xf numFmtId="0" fontId="32" fillId="0" borderId="0" xfId="0" applyFont="1" applyFill="1"/>
    <xf numFmtId="4" fontId="9" fillId="0" borderId="0" xfId="0" applyNumberFormat="1" applyFont="1" applyFill="1"/>
    <xf numFmtId="0" fontId="0" fillId="0" borderId="0" xfId="0" applyAlignment="1">
      <alignment wrapText="1"/>
    </xf>
    <xf numFmtId="0" fontId="27" fillId="0" borderId="69" xfId="0" applyFont="1" applyBorder="1" applyAlignment="1" applyProtection="1">
      <alignment horizontal="justify" wrapText="1"/>
      <protection locked="0"/>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70" xfId="0" applyFont="1" applyBorder="1" applyAlignment="1">
      <alignment horizontal="center" vertical="center" wrapText="1"/>
    </xf>
    <xf numFmtId="0" fontId="28" fillId="0" borderId="0" xfId="0" applyFont="1" applyAlignment="1">
      <alignment horizontal="left" wrapText="1"/>
    </xf>
    <xf numFmtId="0" fontId="27" fillId="0" borderId="71" xfId="0" applyFont="1" applyBorder="1" applyAlignment="1">
      <alignment horizontal="center" wrapText="1"/>
    </xf>
    <xf numFmtId="0" fontId="0" fillId="0" borderId="0" xfId="0" applyAlignment="1">
      <alignment wrapText="1"/>
    </xf>
    <xf numFmtId="0" fontId="27" fillId="0" borderId="66" xfId="0" applyFont="1" applyBorder="1" applyAlignment="1" applyProtection="1">
      <alignment horizontal="justify" wrapText="1"/>
      <protection locked="0"/>
    </xf>
    <xf numFmtId="0" fontId="27" fillId="0" borderId="69" xfId="0" applyFont="1" applyBorder="1" applyAlignment="1" applyProtection="1">
      <alignment horizontal="justify" wrapText="1"/>
      <protection locked="0"/>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4" fontId="27" fillId="0" borderId="69" xfId="0" applyNumberFormat="1" applyFont="1" applyBorder="1" applyAlignment="1">
      <alignment horizontal="center" vertical="center" wrapText="1"/>
    </xf>
    <xf numFmtId="3" fontId="27" fillId="0" borderId="69" xfId="0" applyNumberFormat="1" applyFont="1" applyBorder="1" applyAlignment="1">
      <alignment horizontal="center" vertical="center" wrapText="1"/>
    </xf>
    <xf numFmtId="4" fontId="27" fillId="0" borderId="76" xfId="0" applyNumberFormat="1" applyFont="1" applyBorder="1" applyAlignment="1">
      <alignment horizontal="center" wrapText="1"/>
    </xf>
    <xf numFmtId="3" fontId="27" fillId="0" borderId="77" xfId="0" applyNumberFormat="1" applyFont="1" applyBorder="1" applyAlignment="1">
      <alignment horizontal="center" wrapText="1"/>
    </xf>
    <xf numFmtId="4" fontId="27" fillId="0" borderId="77" xfId="0" applyNumberFormat="1" applyFont="1" applyBorder="1" applyAlignment="1">
      <alignment horizontal="center" wrapText="1"/>
    </xf>
    <xf numFmtId="4" fontId="27" fillId="0" borderId="4" xfId="0" applyNumberFormat="1" applyFont="1" applyBorder="1" applyAlignment="1">
      <alignment horizontal="center" wrapText="1"/>
    </xf>
    <xf numFmtId="0" fontId="27" fillId="0" borderId="70" xfId="0" applyFont="1" applyBorder="1" applyAlignment="1" applyProtection="1">
      <alignment horizontal="justify" wrapText="1"/>
      <protection locked="0"/>
    </xf>
    <xf numFmtId="164" fontId="10" fillId="0" borderId="5" xfId="3" applyFont="1" applyBorder="1" applyAlignment="1">
      <alignment vertical="center"/>
    </xf>
    <xf numFmtId="0" fontId="13" fillId="0" borderId="0" xfId="0" applyFont="1"/>
    <xf numFmtId="4" fontId="0" fillId="0" borderId="0" xfId="0" applyNumberFormat="1"/>
    <xf numFmtId="164" fontId="0" fillId="0" borderId="0" xfId="0" applyNumberFormat="1"/>
    <xf numFmtId="0" fontId="0" fillId="0" borderId="0" xfId="0" applyAlignment="1">
      <alignment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5" fillId="2" borderId="6" xfId="0" applyFont="1" applyFill="1" applyBorder="1" applyAlignment="1">
      <alignment horizontal="center" vertical="top" wrapText="1"/>
    </xf>
    <xf numFmtId="0" fontId="4" fillId="0" borderId="6" xfId="0" applyFont="1" applyBorder="1" applyAlignment="1">
      <alignment horizontal="center" vertical="top" wrapText="1"/>
    </xf>
    <xf numFmtId="0" fontId="4" fillId="0" borderId="6" xfId="0" applyFont="1" applyBorder="1" applyAlignment="1">
      <alignment horizontal="center" wrapText="1"/>
    </xf>
    <xf numFmtId="0" fontId="0" fillId="0" borderId="0" xfId="0" applyAlignment="1">
      <alignment wrapText="1"/>
    </xf>
    <xf numFmtId="0" fontId="27" fillId="0" borderId="70" xfId="0" applyFont="1" applyBorder="1" applyAlignment="1">
      <alignment horizontal="center" wrapText="1"/>
    </xf>
    <xf numFmtId="0" fontId="27" fillId="0" borderId="69" xfId="0" applyFont="1" applyBorder="1" applyAlignment="1">
      <alignment horizontal="center" wrapText="1"/>
    </xf>
    <xf numFmtId="14" fontId="4" fillId="3" borderId="6" xfId="0" applyNumberFormat="1" applyFont="1" applyFill="1" applyBorder="1" applyAlignment="1">
      <alignment horizontal="center" vertical="top" wrapText="1"/>
    </xf>
    <xf numFmtId="0" fontId="14" fillId="0" borderId="0" xfId="0" applyFont="1" applyAlignment="1">
      <alignment horizontal="left"/>
    </xf>
    <xf numFmtId="0" fontId="14"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5" fillId="0" borderId="2" xfId="0" applyFont="1" applyBorder="1" applyAlignment="1">
      <alignment horizontal="center"/>
    </xf>
    <xf numFmtId="0" fontId="16" fillId="0" borderId="0" xfId="0" applyFont="1" applyAlignment="1">
      <alignment horizontal="center" vertical="top"/>
    </xf>
    <xf numFmtId="0" fontId="16" fillId="0" borderId="7" xfId="0" applyFont="1" applyBorder="1" applyAlignment="1">
      <alignment horizontal="center" vertical="top"/>
    </xf>
    <xf numFmtId="49" fontId="15" fillId="0" borderId="2" xfId="0" applyNumberFormat="1" applyFont="1" applyBorder="1" applyAlignment="1">
      <alignment horizontal="center"/>
    </xf>
    <xf numFmtId="0" fontId="15" fillId="0" borderId="0" xfId="0" applyFont="1" applyAlignment="1">
      <alignment horizontal="right"/>
    </xf>
    <xf numFmtId="0" fontId="12" fillId="0" borderId="0" xfId="0" applyFont="1" applyAlignment="1"/>
    <xf numFmtId="0" fontId="12" fillId="0" borderId="0" xfId="0" applyFont="1" applyAlignment="1">
      <alignment horizontal="left"/>
    </xf>
    <xf numFmtId="0" fontId="15" fillId="0" borderId="0" xfId="0" applyFont="1" applyBorder="1" applyAlignment="1">
      <alignment horizontal="center"/>
    </xf>
    <xf numFmtId="0" fontId="19" fillId="0" borderId="0" xfId="0" applyFont="1" applyAlignment="1">
      <alignment horizontal="left"/>
    </xf>
    <xf numFmtId="0" fontId="19" fillId="0" borderId="8" xfId="0" applyFont="1" applyBorder="1" applyAlignment="1"/>
    <xf numFmtId="0" fontId="19" fillId="0" borderId="0" xfId="0" applyFont="1" applyBorder="1" applyAlignment="1"/>
    <xf numFmtId="0" fontId="19" fillId="0" borderId="9" xfId="0" applyFont="1" applyBorder="1" applyAlignment="1"/>
    <xf numFmtId="0" fontId="19" fillId="0" borderId="10" xfId="0" applyFont="1" applyBorder="1" applyAlignment="1"/>
    <xf numFmtId="0" fontId="19" fillId="0" borderId="2" xfId="0" applyFont="1" applyBorder="1" applyAlignment="1"/>
    <xf numFmtId="0" fontId="19" fillId="0" borderId="11" xfId="0" applyFont="1" applyBorder="1" applyAlignment="1"/>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vertical="center"/>
    </xf>
    <xf numFmtId="4" fontId="15" fillId="0" borderId="14" xfId="0" applyNumberFormat="1" applyFont="1" applyBorder="1" applyAlignment="1">
      <alignment horizontal="right"/>
    </xf>
    <xf numFmtId="4" fontId="15" fillId="0" borderId="6" xfId="0" applyNumberFormat="1" applyFont="1" applyBorder="1" applyAlignment="1">
      <alignment horizontal="right"/>
    </xf>
    <xf numFmtId="4" fontId="15" fillId="0" borderId="15" xfId="0" applyNumberFormat="1" applyFont="1" applyBorder="1" applyAlignment="1">
      <alignment horizontal="right"/>
    </xf>
    <xf numFmtId="4" fontId="15" fillId="0" borderId="16" xfId="0" applyNumberFormat="1" applyFont="1" applyBorder="1" applyAlignment="1">
      <alignment horizontal="right"/>
    </xf>
    <xf numFmtId="4" fontId="15" fillId="4" borderId="6" xfId="0" applyNumberFormat="1" applyFont="1" applyFill="1" applyBorder="1" applyAlignment="1">
      <alignment horizontal="right"/>
    </xf>
    <xf numFmtId="4" fontId="15" fillId="0" borderId="0" xfId="0" applyNumberFormat="1" applyFont="1" applyAlignment="1">
      <alignment horizontal="left"/>
    </xf>
    <xf numFmtId="0" fontId="14" fillId="0" borderId="0" xfId="0" applyFont="1" applyAlignment="1">
      <alignment horizontal="left" vertical="center"/>
    </xf>
    <xf numFmtId="0" fontId="22" fillId="0" borderId="0" xfId="0" applyFont="1" applyAlignment="1">
      <alignment horizontal="left" vertical="center"/>
    </xf>
    <xf numFmtId="0" fontId="12" fillId="0" borderId="0" xfId="0" applyFont="1" applyAlignment="1">
      <alignment horizontal="center"/>
    </xf>
    <xf numFmtId="4" fontId="15" fillId="0" borderId="17" xfId="0" applyNumberFormat="1" applyFont="1" applyBorder="1" applyAlignment="1">
      <alignment horizontal="center"/>
    </xf>
    <xf numFmtId="4" fontId="15" fillId="0" borderId="15" xfId="0" applyNumberFormat="1" applyFont="1" applyBorder="1" applyAlignment="1">
      <alignment horizontal="center"/>
    </xf>
    <xf numFmtId="4" fontId="19" fillId="0" borderId="6" xfId="0" applyNumberFormat="1" applyFont="1" applyBorder="1" applyAlignment="1">
      <alignment horizontal="center" vertical="center"/>
    </xf>
    <xf numFmtId="4" fontId="19" fillId="0" borderId="15" xfId="0" applyNumberFormat="1" applyFont="1" applyBorder="1" applyAlignment="1">
      <alignment horizontal="center" vertical="center"/>
    </xf>
    <xf numFmtId="4" fontId="15" fillId="0" borderId="7" xfId="0" applyNumberFormat="1" applyFont="1" applyBorder="1" applyAlignment="1">
      <alignment horizontal="center"/>
    </xf>
    <xf numFmtId="4" fontId="15" fillId="0" borderId="2" xfId="0" applyNumberFormat="1" applyFont="1" applyBorder="1" applyAlignment="1">
      <alignment horizontal="center"/>
    </xf>
    <xf numFmtId="4" fontId="15" fillId="0" borderId="16" xfId="0" applyNumberFormat="1" applyFont="1" applyBorder="1" applyAlignment="1">
      <alignment horizontal="center"/>
    </xf>
    <xf numFmtId="4" fontId="15" fillId="0" borderId="0" xfId="0" applyNumberFormat="1" applyFont="1" applyBorder="1" applyAlignment="1">
      <alignment horizontal="center"/>
    </xf>
    <xf numFmtId="4" fontId="15" fillId="0" borderId="6" xfId="0" applyNumberFormat="1" applyFont="1" applyBorder="1" applyAlignment="1">
      <alignment horizontal="center"/>
    </xf>
    <xf numFmtId="0" fontId="14" fillId="0" borderId="0" xfId="0" applyFont="1" applyAlignment="1"/>
    <xf numFmtId="0" fontId="15" fillId="0" borderId="0" xfId="0" applyFont="1" applyAlignment="1"/>
    <xf numFmtId="0" fontId="16" fillId="0" borderId="0" xfId="0" applyFont="1" applyAlignment="1">
      <alignment vertical="top"/>
    </xf>
    <xf numFmtId="0" fontId="15" fillId="0" borderId="0" xfId="0" applyFont="1" applyBorder="1" applyAlignment="1"/>
    <xf numFmtId="4" fontId="15" fillId="0" borderId="14" xfId="0" applyNumberFormat="1" applyFont="1" applyBorder="1" applyAlignment="1"/>
    <xf numFmtId="4" fontId="15" fillId="0" borderId="6" xfId="0" applyNumberFormat="1" applyFont="1" applyBorder="1" applyAlignment="1"/>
    <xf numFmtId="4" fontId="15" fillId="0" borderId="16" xfId="0" applyNumberFormat="1" applyFont="1" applyBorder="1" applyAlignment="1"/>
    <xf numFmtId="4" fontId="15" fillId="4" borderId="6" xfId="0" applyNumberFormat="1" applyFont="1" applyFill="1" applyBorder="1" applyAlignment="1"/>
    <xf numFmtId="4" fontId="15" fillId="0" borderId="15" xfId="0" applyNumberFormat="1" applyFont="1" applyBorder="1" applyAlignment="1"/>
    <xf numFmtId="0" fontId="14" fillId="0" borderId="0" xfId="0" applyFont="1" applyAlignment="1">
      <alignment vertical="center"/>
    </xf>
    <xf numFmtId="0" fontId="14" fillId="0" borderId="0" xfId="0" applyFont="1" applyAlignment="1">
      <alignment horizontal="center"/>
    </xf>
    <xf numFmtId="0" fontId="14" fillId="0" borderId="0" xfId="0" applyFont="1" applyAlignment="1">
      <alignment horizontal="center" vertical="center"/>
    </xf>
    <xf numFmtId="4" fontId="15" fillId="0" borderId="13" xfId="0" applyNumberFormat="1" applyFont="1" applyBorder="1" applyAlignment="1">
      <alignment horizontal="center"/>
    </xf>
    <xf numFmtId="4" fontId="15" fillId="0" borderId="12" xfId="0" applyNumberFormat="1" applyFont="1" applyBorder="1" applyAlignment="1"/>
    <xf numFmtId="4" fontId="15" fillId="0" borderId="12" xfId="0" applyNumberFormat="1" applyFont="1" applyBorder="1" applyAlignment="1">
      <alignment horizontal="right"/>
    </xf>
    <xf numFmtId="4" fontId="19" fillId="5" borderId="6" xfId="0" applyNumberFormat="1" applyFont="1" applyFill="1" applyBorder="1" applyAlignment="1">
      <alignment horizontal="center" vertical="center"/>
    </xf>
    <xf numFmtId="49" fontId="15" fillId="0" borderId="0" xfId="0" applyNumberFormat="1" applyFont="1" applyBorder="1" applyAlignment="1">
      <alignment horizontal="center"/>
    </xf>
    <xf numFmtId="0" fontId="15" fillId="0" borderId="0" xfId="0" applyFont="1" applyBorder="1" applyAlignment="1">
      <alignment horizontal="left" indent="2"/>
    </xf>
    <xf numFmtId="0" fontId="19" fillId="0" borderId="0" xfId="0" applyFont="1" applyBorder="1" applyAlignment="1">
      <alignment horizontal="center" vertical="center"/>
    </xf>
    <xf numFmtId="0" fontId="15" fillId="0" borderId="0" xfId="0" applyNumberFormat="1" applyFont="1" applyBorder="1" applyAlignment="1">
      <alignment horizontal="left"/>
    </xf>
    <xf numFmtId="0" fontId="15" fillId="0" borderId="0" xfId="0" applyNumberFormat="1" applyFont="1" applyBorder="1" applyAlignment="1">
      <alignment horizontal="right"/>
    </xf>
    <xf numFmtId="0" fontId="14" fillId="4" borderId="0" xfId="0" applyFont="1" applyFill="1" applyAlignment="1">
      <alignment horizontal="right"/>
    </xf>
    <xf numFmtId="0" fontId="14" fillId="4" borderId="0" xfId="0" applyFont="1" applyFill="1" applyAlignment="1">
      <alignment horizontal="left"/>
    </xf>
    <xf numFmtId="0" fontId="19" fillId="4" borderId="0" xfId="0" applyFont="1" applyFill="1" applyAlignment="1">
      <alignment horizontal="right"/>
    </xf>
    <xf numFmtId="0" fontId="33" fillId="0" borderId="0" xfId="0" applyFont="1"/>
    <xf numFmtId="0" fontId="15" fillId="0" borderId="2" xfId="0" applyFont="1" applyBorder="1" applyAlignment="1">
      <alignment horizontal="left"/>
    </xf>
    <xf numFmtId="0" fontId="19" fillId="0" borderId="0" xfId="0" applyFont="1" applyBorder="1" applyAlignment="1">
      <alignment vertical="center"/>
    </xf>
    <xf numFmtId="0" fontId="11" fillId="0" borderId="0" xfId="0" applyFont="1" applyBorder="1" applyAlignment="1">
      <alignment horizontal="left" indent="2"/>
    </xf>
    <xf numFmtId="0" fontId="14" fillId="0" borderId="2" xfId="0" applyFont="1" applyBorder="1" applyAlignment="1">
      <alignment horizontal="left"/>
    </xf>
    <xf numFmtId="0" fontId="15" fillId="0" borderId="0" xfId="0" applyFont="1" applyFill="1" applyAlignment="1">
      <alignment horizontal="left"/>
    </xf>
    <xf numFmtId="0" fontId="19" fillId="0" borderId="0" xfId="0" applyFont="1" applyFill="1" applyAlignment="1">
      <alignment horizontal="left"/>
    </xf>
    <xf numFmtId="0" fontId="15"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horizontal="center" vertical="top"/>
    </xf>
    <xf numFmtId="0" fontId="15" fillId="0" borderId="0" xfId="0" applyFont="1" applyFill="1" applyAlignment="1">
      <alignment horizontal="right"/>
    </xf>
    <xf numFmtId="0" fontId="15" fillId="0" borderId="18" xfId="0" applyFont="1" applyFill="1" applyBorder="1" applyAlignment="1">
      <alignment horizontal="left"/>
    </xf>
    <xf numFmtId="0" fontId="15" fillId="0" borderId="19" xfId="0" applyFont="1" applyFill="1" applyBorder="1" applyAlignment="1">
      <alignment horizontal="left"/>
    </xf>
    <xf numFmtId="0" fontId="15" fillId="0" borderId="20" xfId="0" applyFont="1" applyFill="1" applyBorder="1" applyAlignment="1">
      <alignment horizontal="left"/>
    </xf>
    <xf numFmtId="0" fontId="15" fillId="0" borderId="21" xfId="0" applyFont="1" applyFill="1" applyBorder="1" applyAlignment="1">
      <alignment horizontal="left"/>
    </xf>
    <xf numFmtId="0" fontId="15" fillId="0" borderId="22" xfId="0" applyFont="1" applyFill="1" applyBorder="1" applyAlignment="1">
      <alignment horizontal="left"/>
    </xf>
    <xf numFmtId="0" fontId="16" fillId="0" borderId="0" xfId="0" applyFont="1" applyFill="1" applyAlignment="1">
      <alignment horizontal="left" vertical="top"/>
    </xf>
    <xf numFmtId="0" fontId="16" fillId="0" borderId="21" xfId="0" applyFont="1" applyFill="1" applyBorder="1" applyAlignment="1">
      <alignment horizontal="left" vertical="top"/>
    </xf>
    <xf numFmtId="0" fontId="16" fillId="0" borderId="22" xfId="0" applyFont="1" applyFill="1" applyBorder="1" applyAlignment="1">
      <alignment horizontal="left" vertical="top"/>
    </xf>
    <xf numFmtId="0" fontId="15" fillId="0" borderId="0" xfId="0" applyFont="1" applyFill="1" applyBorder="1" applyAlignment="1">
      <alignment horizontal="left"/>
    </xf>
    <xf numFmtId="0" fontId="16" fillId="0" borderId="21" xfId="0" applyFont="1" applyFill="1" applyBorder="1" applyAlignment="1">
      <alignment horizontal="left"/>
    </xf>
    <xf numFmtId="0" fontId="16" fillId="0" borderId="0" xfId="0" applyFont="1" applyFill="1" applyBorder="1" applyAlignment="1">
      <alignment horizontal="left"/>
    </xf>
    <xf numFmtId="0" fontId="16" fillId="0" borderId="22" xfId="0" applyFont="1" applyFill="1" applyBorder="1" applyAlignment="1">
      <alignment horizontal="left"/>
    </xf>
    <xf numFmtId="0" fontId="15" fillId="0" borderId="0" xfId="0" applyFont="1" applyFill="1" applyBorder="1" applyAlignment="1">
      <alignment horizontal="right"/>
    </xf>
    <xf numFmtId="0" fontId="15" fillId="0" borderId="23" xfId="0" applyFont="1" applyFill="1" applyBorder="1" applyAlignment="1">
      <alignment horizontal="left"/>
    </xf>
    <xf numFmtId="0" fontId="15" fillId="0" borderId="24" xfId="0" applyFont="1" applyFill="1" applyBorder="1" applyAlignment="1">
      <alignment horizontal="left"/>
    </xf>
    <xf numFmtId="0" fontId="15" fillId="0" borderId="25" xfId="0" applyFont="1" applyFill="1" applyBorder="1" applyAlignment="1">
      <alignment horizontal="left"/>
    </xf>
    <xf numFmtId="0" fontId="22" fillId="0" borderId="0" xfId="0" applyFont="1" applyFill="1" applyAlignment="1">
      <alignment horizontal="left" vertical="center"/>
    </xf>
    <xf numFmtId="0" fontId="14" fillId="0" borderId="0" xfId="0" applyFont="1" applyFill="1" applyAlignment="1">
      <alignment horizontal="left" vertical="center"/>
    </xf>
    <xf numFmtId="0" fontId="19" fillId="0" borderId="26" xfId="0" applyFont="1" applyBorder="1" applyAlignment="1">
      <alignment horizontal="center" vertical="center"/>
    </xf>
    <xf numFmtId="4" fontId="19" fillId="0" borderId="27" xfId="0" applyNumberFormat="1" applyFont="1" applyBorder="1" applyAlignment="1">
      <alignment vertical="center"/>
    </xf>
    <xf numFmtId="4" fontId="19" fillId="0" borderId="28" xfId="0" applyNumberFormat="1" applyFont="1" applyBorder="1" applyAlignment="1">
      <alignment vertical="center"/>
    </xf>
    <xf numFmtId="4" fontId="19" fillId="0" borderId="27" xfId="0" applyNumberFormat="1" applyFont="1" applyBorder="1" applyAlignment="1">
      <alignment horizontal="center" vertical="center"/>
    </xf>
    <xf numFmtId="4" fontId="15" fillId="0" borderId="28" xfId="0" applyNumberFormat="1" applyFont="1" applyBorder="1" applyAlignment="1">
      <alignment horizontal="right"/>
    </xf>
    <xf numFmtId="4" fontId="19" fillId="5" borderId="28" xfId="0" applyNumberFormat="1" applyFont="1" applyFill="1" applyBorder="1" applyAlignment="1">
      <alignment vertical="center"/>
    </xf>
    <xf numFmtId="4" fontId="19" fillId="0" borderId="29" xfId="0" applyNumberFormat="1" applyFont="1" applyBorder="1" applyAlignment="1">
      <alignment vertical="center"/>
    </xf>
    <xf numFmtId="4" fontId="19" fillId="0" borderId="12" xfId="0" applyNumberFormat="1" applyFont="1" applyBorder="1" applyAlignment="1">
      <alignment horizontal="center" vertical="center"/>
    </xf>
    <xf numFmtId="4" fontId="19" fillId="0" borderId="26" xfId="0" applyNumberFormat="1" applyFont="1" applyBorder="1" applyAlignment="1">
      <alignment vertical="center"/>
    </xf>
    <xf numFmtId="0" fontId="15" fillId="0" borderId="30" xfId="0" applyFont="1" applyBorder="1" applyAlignment="1">
      <alignment horizontal="left" indent="2"/>
    </xf>
    <xf numFmtId="4" fontId="15" fillId="5" borderId="7" xfId="0" applyNumberFormat="1" applyFont="1" applyFill="1" applyBorder="1" applyAlignment="1">
      <alignment horizontal="center"/>
    </xf>
    <xf numFmtId="4" fontId="15" fillId="5" borderId="2" xfId="0" applyNumberFormat="1" applyFont="1" applyFill="1" applyBorder="1" applyAlignment="1">
      <alignment horizontal="center"/>
    </xf>
    <xf numFmtId="4" fontId="15" fillId="4" borderId="10" xfId="0" applyNumberFormat="1" applyFont="1" applyFill="1" applyBorder="1" applyAlignment="1"/>
    <xf numFmtId="4" fontId="15" fillId="4" borderId="10" xfId="0" applyNumberFormat="1" applyFont="1" applyFill="1" applyBorder="1" applyAlignment="1">
      <alignment horizontal="center"/>
    </xf>
    <xf numFmtId="4" fontId="15" fillId="4" borderId="10" xfId="0" applyNumberFormat="1" applyFont="1" applyFill="1" applyBorder="1" applyAlignment="1">
      <alignment horizontal="right"/>
    </xf>
    <xf numFmtId="4" fontId="15" fillId="4" borderId="15" xfId="0" applyNumberFormat="1" applyFont="1" applyFill="1" applyBorder="1" applyAlignment="1"/>
    <xf numFmtId="4" fontId="15" fillId="4" borderId="15" xfId="0" applyNumberFormat="1" applyFont="1" applyFill="1" applyBorder="1" applyAlignment="1">
      <alignment horizontal="center"/>
    </xf>
    <xf numFmtId="4" fontId="15" fillId="4" borderId="15" xfId="0" applyNumberFormat="1" applyFont="1" applyFill="1" applyBorder="1" applyAlignment="1">
      <alignment horizontal="right"/>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4" fontId="15" fillId="0" borderId="31" xfId="0" applyNumberFormat="1" applyFont="1" applyBorder="1" applyAlignment="1"/>
    <xf numFmtId="4" fontId="15" fillId="0" borderId="32" xfId="0" applyNumberFormat="1" applyFont="1" applyBorder="1" applyAlignment="1"/>
    <xf numFmtId="4" fontId="19" fillId="0" borderId="6" xfId="0" applyNumberFormat="1" applyFont="1" applyBorder="1" applyAlignment="1">
      <alignment horizontal="right" vertical="center"/>
    </xf>
    <xf numFmtId="0" fontId="15" fillId="4" borderId="0" xfId="0" applyFont="1" applyFill="1" applyAlignment="1">
      <alignment horizontal="left"/>
    </xf>
    <xf numFmtId="0" fontId="12" fillId="4" borderId="0" xfId="0" applyFont="1" applyFill="1" applyAlignment="1"/>
    <xf numFmtId="0" fontId="19" fillId="4" borderId="13" xfId="0" applyFont="1" applyFill="1" applyBorder="1" applyAlignment="1">
      <alignment horizontal="center" vertical="center"/>
    </xf>
    <xf numFmtId="4" fontId="19" fillId="4" borderId="15" xfId="0" applyNumberFormat="1" applyFont="1" applyFill="1" applyBorder="1" applyAlignment="1">
      <alignment horizontal="center" vertical="center"/>
    </xf>
    <xf numFmtId="4" fontId="19" fillId="4" borderId="13" xfId="0" applyNumberFormat="1" applyFont="1" applyFill="1" applyBorder="1" applyAlignment="1">
      <alignment horizontal="center" vertical="center"/>
    </xf>
    <xf numFmtId="0" fontId="19" fillId="4" borderId="0" xfId="0" applyFont="1" applyFill="1" applyBorder="1" applyAlignment="1">
      <alignment horizontal="center" vertical="center"/>
    </xf>
    <xf numFmtId="0" fontId="14" fillId="4" borderId="0" xfId="0" applyFont="1" applyFill="1" applyAlignment="1">
      <alignment horizontal="left" vertical="center"/>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4" fontId="15" fillId="0" borderId="17" xfId="0" applyNumberFormat="1" applyFont="1" applyBorder="1" applyAlignment="1">
      <alignment horizontal="right"/>
    </xf>
    <xf numFmtId="4" fontId="15" fillId="0" borderId="14" xfId="0" applyNumberFormat="1" applyFont="1" applyBorder="1" applyAlignment="1">
      <alignment horizontal="right" vertical="center"/>
    </xf>
    <xf numFmtId="4" fontId="15" fillId="4" borderId="17" xfId="0" applyNumberFormat="1" applyFont="1" applyFill="1" applyBorder="1" applyAlignment="1">
      <alignment horizontal="right" vertical="center"/>
    </xf>
    <xf numFmtId="4" fontId="15" fillId="0" borderId="27" xfId="0" applyNumberFormat="1" applyFont="1" applyBorder="1" applyAlignment="1">
      <alignment horizontal="right" vertical="center"/>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4" fontId="34" fillId="4" borderId="15" xfId="0" applyNumberFormat="1" applyFont="1" applyFill="1" applyBorder="1" applyAlignment="1">
      <alignment horizontal="center"/>
    </xf>
    <xf numFmtId="4" fontId="34" fillId="4" borderId="10" xfId="0" applyNumberFormat="1" applyFont="1" applyFill="1" applyBorder="1" applyAlignment="1"/>
    <xf numFmtId="4" fontId="34" fillId="4" borderId="27" xfId="0" applyNumberFormat="1" applyFont="1" applyFill="1" applyBorder="1" applyAlignment="1"/>
    <xf numFmtId="4" fontId="34" fillId="4" borderId="6" xfId="0" applyNumberFormat="1" applyFont="1" applyFill="1" applyBorder="1" applyAlignment="1"/>
    <xf numFmtId="4" fontId="34" fillId="4" borderId="15" xfId="0" applyNumberFormat="1" applyFont="1" applyFill="1" applyBorder="1" applyAlignment="1">
      <alignment horizontal="right"/>
    </xf>
    <xf numFmtId="4" fontId="34" fillId="4" borderId="28" xfId="0" applyNumberFormat="1" applyFont="1" applyFill="1" applyBorder="1" applyAlignment="1">
      <alignment horizontal="right"/>
    </xf>
    <xf numFmtId="4" fontId="15" fillId="6" borderId="15" xfId="0" applyNumberFormat="1" applyFont="1" applyFill="1" applyBorder="1" applyAlignment="1">
      <alignment horizontal="center"/>
    </xf>
    <xf numFmtId="4" fontId="15" fillId="6" borderId="6" xfId="0" applyNumberFormat="1" applyFont="1" applyFill="1" applyBorder="1" applyAlignment="1"/>
    <xf numFmtId="4" fontId="15" fillId="6" borderId="15" xfId="0" applyNumberFormat="1" applyFont="1" applyFill="1" applyBorder="1" applyAlignment="1">
      <alignment horizontal="right"/>
    </xf>
    <xf numFmtId="4" fontId="15" fillId="6" borderId="28" xfId="0" applyNumberFormat="1" applyFont="1" applyFill="1" applyBorder="1" applyAlignment="1">
      <alignment horizontal="right"/>
    </xf>
    <xf numFmtId="4" fontId="15" fillId="6" borderId="15" xfId="0" applyNumberFormat="1" applyFont="1" applyFill="1" applyBorder="1" applyAlignment="1"/>
    <xf numFmtId="4" fontId="15" fillId="6" borderId="28" xfId="0" applyNumberFormat="1" applyFont="1" applyFill="1" applyBorder="1" applyAlignment="1"/>
    <xf numFmtId="4" fontId="15" fillId="6" borderId="15" xfId="0" applyNumberFormat="1" applyFont="1" applyFill="1" applyBorder="1" applyAlignment="1">
      <alignment horizontal="right" vertical="center"/>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12" fillId="0" borderId="0" xfId="0" applyFont="1" applyAlignment="1">
      <alignment horizontal="right"/>
    </xf>
    <xf numFmtId="0" fontId="19" fillId="0" borderId="12" xfId="0" applyFont="1" applyBorder="1" applyAlignment="1">
      <alignment horizontal="right" vertical="center"/>
    </xf>
    <xf numFmtId="4" fontId="19" fillId="6" borderId="15" xfId="0" applyNumberFormat="1" applyFont="1" applyFill="1" applyBorder="1" applyAlignment="1">
      <alignment horizontal="right" vertical="center"/>
    </xf>
    <xf numFmtId="4" fontId="19" fillId="0" borderId="15" xfId="0" applyNumberFormat="1" applyFont="1" applyBorder="1" applyAlignment="1">
      <alignment horizontal="right" vertical="center"/>
    </xf>
    <xf numFmtId="4" fontId="19" fillId="5" borderId="6" xfId="0" applyNumberFormat="1" applyFont="1" applyFill="1" applyBorder="1" applyAlignment="1">
      <alignment horizontal="right" vertical="center"/>
    </xf>
    <xf numFmtId="4" fontId="19" fillId="0" borderId="12" xfId="0" applyNumberFormat="1" applyFont="1" applyBorder="1" applyAlignment="1">
      <alignment horizontal="right" vertical="center"/>
    </xf>
    <xf numFmtId="0" fontId="19" fillId="0" borderId="0" xfId="0" applyFont="1" applyBorder="1" applyAlignment="1">
      <alignment horizontal="right" vertical="center"/>
    </xf>
    <xf numFmtId="0" fontId="14" fillId="0" borderId="0" xfId="0" applyFont="1" applyAlignment="1">
      <alignment horizontal="right" vertical="center"/>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29" fillId="0" borderId="69" xfId="0" applyFont="1" applyFill="1" applyBorder="1" applyAlignment="1" applyProtection="1">
      <alignment horizontal="left" wrapText="1" indent="1"/>
      <protection locked="0"/>
    </xf>
    <xf numFmtId="49" fontId="15" fillId="0" borderId="0" xfId="0" applyNumberFormat="1" applyFont="1" applyAlignment="1">
      <alignment horizontal="center"/>
    </xf>
    <xf numFmtId="0" fontId="19" fillId="0" borderId="33" xfId="0" applyFont="1" applyFill="1" applyBorder="1" applyAlignment="1">
      <alignment vertical="center"/>
    </xf>
    <xf numFmtId="0" fontId="19" fillId="0" borderId="34" xfId="0" applyFont="1" applyFill="1" applyBorder="1" applyAlignment="1">
      <alignment vertical="center"/>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15" fillId="0" borderId="10"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35" xfId="0" applyNumberFormat="1" applyFont="1" applyFill="1" applyBorder="1" applyAlignment="1">
      <alignment horizontal="right"/>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22" fillId="0" borderId="0" xfId="0" applyFont="1" applyFill="1" applyAlignment="1">
      <alignment vertical="center"/>
    </xf>
    <xf numFmtId="4" fontId="35" fillId="6" borderId="6" xfId="0" applyNumberFormat="1" applyFont="1" applyFill="1" applyBorder="1" applyAlignment="1">
      <alignment horizontal="right" vertical="center"/>
    </xf>
    <xf numFmtId="4" fontId="34" fillId="4" borderId="10" xfId="0" applyNumberFormat="1" applyFont="1" applyFill="1" applyBorder="1" applyAlignment="1">
      <alignment horizontal="right"/>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27" fillId="0" borderId="69" xfId="0" applyFont="1" applyBorder="1" applyAlignment="1" applyProtection="1">
      <alignment horizontal="justify" wrapText="1"/>
      <protection locked="0"/>
    </xf>
    <xf numFmtId="0" fontId="27" fillId="0" borderId="70" xfId="0" applyFont="1" applyBorder="1" applyAlignment="1">
      <alignment horizontal="center" vertical="center" wrapText="1"/>
    </xf>
    <xf numFmtId="0" fontId="28" fillId="0" borderId="0" xfId="0" applyFont="1" applyAlignment="1">
      <alignment horizontal="left" wrapText="1"/>
    </xf>
    <xf numFmtId="0" fontId="27" fillId="0" borderId="70" xfId="0" applyFont="1" applyBorder="1" applyAlignment="1">
      <alignment horizontal="center" wrapText="1"/>
    </xf>
    <xf numFmtId="0" fontId="27" fillId="0" borderId="69" xfId="0" applyFont="1" applyBorder="1" applyAlignment="1">
      <alignment horizontal="center" wrapText="1"/>
    </xf>
    <xf numFmtId="4" fontId="15" fillId="6" borderId="6" xfId="0" applyNumberFormat="1" applyFont="1" applyFill="1" applyBorder="1" applyAlignment="1">
      <alignment horizontal="right" vertical="center"/>
    </xf>
    <xf numFmtId="4" fontId="15" fillId="4" borderId="15" xfId="0" applyNumberFormat="1" applyFont="1" applyFill="1" applyBorder="1" applyAlignment="1">
      <alignment horizontal="center" vertical="center"/>
    </xf>
    <xf numFmtId="4" fontId="15" fillId="0" borderId="6" xfId="0" applyNumberFormat="1" applyFont="1" applyBorder="1" applyAlignment="1">
      <alignment horizontal="center" vertical="center"/>
    </xf>
    <xf numFmtId="4" fontId="15" fillId="0" borderId="6" xfId="0" applyNumberFormat="1" applyFont="1" applyBorder="1" applyAlignment="1">
      <alignment horizontal="right" vertical="center"/>
    </xf>
    <xf numFmtId="4" fontId="15" fillId="4" borderId="15" xfId="0" applyNumberFormat="1" applyFont="1" applyFill="1" applyBorder="1" applyAlignment="1">
      <alignment horizontal="right" vertical="center"/>
    </xf>
    <xf numFmtId="4" fontId="34" fillId="6" borderId="6" xfId="0" applyNumberFormat="1" applyFont="1" applyFill="1" applyBorder="1" applyAlignment="1">
      <alignment horizontal="right" vertical="center"/>
    </xf>
    <xf numFmtId="4" fontId="15" fillId="0" borderId="15" xfId="0" applyNumberFormat="1" applyFont="1" applyBorder="1" applyAlignment="1">
      <alignment horizontal="right" vertical="center"/>
    </xf>
    <xf numFmtId="0" fontId="0" fillId="0" borderId="0" xfId="0" applyAlignment="1">
      <alignment wrapText="1"/>
    </xf>
    <xf numFmtId="0" fontId="27" fillId="0" borderId="67" xfId="0" applyFont="1" applyBorder="1" applyAlignment="1">
      <alignment horizontal="center" wrapText="1"/>
    </xf>
    <xf numFmtId="0" fontId="27" fillId="0" borderId="70" xfId="0" applyFont="1" applyBorder="1" applyAlignment="1">
      <alignment horizontal="center" wrapText="1"/>
    </xf>
    <xf numFmtId="0" fontId="27" fillId="0" borderId="69" xfId="0" applyFont="1" applyBorder="1" applyAlignment="1">
      <alignment horizontal="center" wrapText="1"/>
    </xf>
    <xf numFmtId="0" fontId="4" fillId="3" borderId="0" xfId="0" applyFont="1" applyFill="1" applyAlignment="1">
      <alignment horizontal="left" vertical="center" wrapText="1"/>
    </xf>
    <xf numFmtId="0" fontId="7" fillId="0" borderId="0" xfId="0" applyFont="1" applyAlignment="1">
      <alignment horizontal="justify" vertical="top" wrapText="1"/>
    </xf>
    <xf numFmtId="0" fontId="4" fillId="0" borderId="0" xfId="0" applyFont="1" applyFill="1" applyBorder="1" applyAlignment="1">
      <alignment horizontal="left" vertical="top" wrapText="1"/>
    </xf>
    <xf numFmtId="0" fontId="4" fillId="0" borderId="0" xfId="0" applyFont="1" applyAlignment="1">
      <alignment vertical="top" wrapText="1"/>
    </xf>
    <xf numFmtId="0" fontId="8" fillId="0" borderId="0" xfId="0" applyFont="1" applyBorder="1" applyAlignment="1">
      <alignment horizontal="left" wrapText="1"/>
    </xf>
    <xf numFmtId="0" fontId="7" fillId="0" borderId="0" xfId="0" applyFont="1" applyBorder="1" applyAlignment="1">
      <alignment horizontal="left" wrapText="1"/>
    </xf>
    <xf numFmtId="0" fontId="7" fillId="0" borderId="2" xfId="0" applyFont="1" applyBorder="1" applyAlignment="1">
      <alignment horizontal="left"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wrapText="1"/>
    </xf>
    <xf numFmtId="0" fontId="5" fillId="0" borderId="0" xfId="0" applyFont="1" applyAlignment="1">
      <alignment horizontal="center" vertical="top" wrapText="1"/>
    </xf>
    <xf numFmtId="0" fontId="4" fillId="0" borderId="0" xfId="0" applyFont="1" applyAlignment="1">
      <alignment wrapText="1"/>
    </xf>
    <xf numFmtId="0" fontId="4" fillId="2" borderId="0" xfId="0" applyFont="1" applyFill="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left" wrapText="1"/>
    </xf>
    <xf numFmtId="0" fontId="7" fillId="0" borderId="0" xfId="0" applyFont="1" applyBorder="1" applyAlignment="1">
      <alignment horizontal="left" vertical="top" wrapText="1"/>
    </xf>
    <xf numFmtId="0" fontId="4" fillId="0" borderId="0" xfId="0" applyFont="1" applyAlignment="1">
      <alignment horizontal="left" vertical="top" wrapText="1"/>
    </xf>
    <xf numFmtId="0" fontId="5" fillId="0" borderId="0" xfId="0" applyFont="1" applyFill="1" applyBorder="1" applyAlignment="1">
      <alignment horizontal="center" vertical="top" wrapText="1"/>
    </xf>
    <xf numFmtId="0" fontId="32" fillId="0" borderId="0" xfId="0" applyFont="1" applyFill="1" applyAlignment="1">
      <alignment horizontal="center"/>
    </xf>
    <xf numFmtId="0" fontId="4"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4" fontId="5" fillId="0" borderId="15" xfId="0" applyNumberFormat="1" applyFont="1" applyFill="1" applyBorder="1" applyAlignment="1">
      <alignment horizontal="left"/>
    </xf>
    <xf numFmtId="4" fontId="5" fillId="0" borderId="36" xfId="0" applyNumberFormat="1" applyFont="1" applyFill="1" applyBorder="1" applyAlignment="1">
      <alignment horizontal="left"/>
    </xf>
    <xf numFmtId="0" fontId="4" fillId="0" borderId="1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6" xfId="0" applyFont="1" applyFill="1" applyBorder="1" applyAlignment="1">
      <alignment horizontal="left" vertical="top" wrapText="1"/>
    </xf>
    <xf numFmtId="4" fontId="4" fillId="0" borderId="6" xfId="0" applyNumberFormat="1" applyFont="1" applyFill="1" applyBorder="1" applyAlignment="1">
      <alignment horizontal="center"/>
    </xf>
    <xf numFmtId="4" fontId="4" fillId="0" borderId="15" xfId="0" applyNumberFormat="1" applyFont="1" applyFill="1" applyBorder="1" applyAlignment="1">
      <alignment horizontal="left"/>
    </xf>
    <xf numFmtId="4" fontId="4" fillId="0" borderId="36" xfId="0" applyNumberFormat="1" applyFont="1" applyFill="1" applyBorder="1" applyAlignment="1">
      <alignment horizontal="left"/>
    </xf>
    <xf numFmtId="0" fontId="5" fillId="0" borderId="15"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6" xfId="0" applyFont="1" applyFill="1" applyBorder="1" applyAlignment="1">
      <alignment horizontal="left" vertical="top" wrapText="1"/>
    </xf>
    <xf numFmtId="0" fontId="15" fillId="0" borderId="0" xfId="0" applyFont="1" applyAlignment="1">
      <alignment horizontal="left" wrapText="1"/>
    </xf>
    <xf numFmtId="0" fontId="24" fillId="0" borderId="0" xfId="0" applyFont="1" applyAlignment="1">
      <alignment horizontal="center"/>
    </xf>
    <xf numFmtId="0" fontId="11" fillId="0" borderId="0" xfId="0" applyFont="1" applyBorder="1" applyAlignment="1">
      <alignment horizontal="center" wrapText="1"/>
    </xf>
    <xf numFmtId="0" fontId="15" fillId="0" borderId="0" xfId="0" applyFont="1" applyAlignment="1">
      <alignment horizontal="center" vertical="top"/>
    </xf>
    <xf numFmtId="0" fontId="11" fillId="0" borderId="2" xfId="0" applyFont="1" applyBorder="1" applyAlignment="1">
      <alignment horizontal="center" wrapText="1"/>
    </xf>
    <xf numFmtId="0" fontId="15" fillId="0" borderId="7" xfId="0" applyFont="1" applyBorder="1" applyAlignment="1">
      <alignment horizontal="center" vertical="top"/>
    </xf>
    <xf numFmtId="0" fontId="16" fillId="0" borderId="7" xfId="0" applyFont="1" applyBorder="1" applyAlignment="1">
      <alignment horizontal="center" vertical="top"/>
    </xf>
    <xf numFmtId="0" fontId="16" fillId="0" borderId="2" xfId="0" applyFont="1" applyBorder="1" applyAlignment="1">
      <alignment horizontal="center" vertical="top"/>
    </xf>
    <xf numFmtId="0" fontId="11" fillId="0" borderId="2" xfId="0" applyFont="1" applyBorder="1" applyAlignment="1">
      <alignment horizontal="center"/>
    </xf>
    <xf numFmtId="0" fontId="15" fillId="0" borderId="0" xfId="0" applyFont="1" applyAlignment="1">
      <alignment horizontal="center"/>
    </xf>
    <xf numFmtId="0" fontId="15" fillId="0" borderId="0" xfId="0" applyFont="1" applyBorder="1" applyAlignment="1">
      <alignment horizontal="center" vertical="top"/>
    </xf>
    <xf numFmtId="0" fontId="25" fillId="0" borderId="0" xfId="0" applyFont="1" applyAlignment="1">
      <alignment horizontal="center"/>
    </xf>
    <xf numFmtId="49" fontId="15" fillId="0" borderId="0" xfId="0" applyNumberFormat="1" applyFont="1" applyAlignment="1">
      <alignment horizontal="left"/>
    </xf>
    <xf numFmtId="0" fontId="15" fillId="0" borderId="0" xfId="0" applyFont="1" applyAlignment="1">
      <alignment horizontal="left"/>
    </xf>
    <xf numFmtId="49" fontId="15" fillId="0" borderId="0" xfId="0" applyNumberFormat="1" applyFont="1" applyAlignment="1">
      <alignment horizontal="center"/>
    </xf>
    <xf numFmtId="49" fontId="15" fillId="0" borderId="37" xfId="0" applyNumberFormat="1" applyFont="1" applyBorder="1" applyAlignment="1">
      <alignment horizontal="center"/>
    </xf>
    <xf numFmtId="49" fontId="15" fillId="0" borderId="6" xfId="0" applyNumberFormat="1" applyFont="1" applyBorder="1" applyAlignment="1">
      <alignment horizontal="center"/>
    </xf>
    <xf numFmtId="49" fontId="15" fillId="0" borderId="28" xfId="0" applyNumberFormat="1" applyFont="1" applyBorder="1" applyAlignment="1">
      <alignment horizontal="center"/>
    </xf>
    <xf numFmtId="0" fontId="15" fillId="0" borderId="0" xfId="0" applyFont="1" applyBorder="1" applyAlignment="1">
      <alignment horizontal="center" vertical="center"/>
    </xf>
    <xf numFmtId="49" fontId="15" fillId="0" borderId="2" xfId="0" applyNumberFormat="1" applyFont="1" applyBorder="1" applyAlignment="1">
      <alignment horizontal="center"/>
    </xf>
    <xf numFmtId="0" fontId="15" fillId="0" borderId="0" xfId="0" applyFont="1" applyAlignment="1">
      <alignment horizontal="right"/>
    </xf>
    <xf numFmtId="49" fontId="15" fillId="0" borderId="2" xfId="0" applyNumberFormat="1" applyFont="1" applyBorder="1" applyAlignment="1">
      <alignment horizontal="left"/>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0" xfId="0" applyNumberFormat="1" applyFont="1" applyBorder="1" applyAlignment="1">
      <alignment horizontal="center"/>
    </xf>
    <xf numFmtId="49" fontId="15" fillId="0" borderId="41" xfId="0" applyNumberFormat="1" applyFont="1" applyBorder="1" applyAlignment="1">
      <alignment horizontal="center"/>
    </xf>
    <xf numFmtId="49" fontId="15" fillId="0" borderId="12" xfId="0" applyNumberFormat="1" applyFont="1" applyBorder="1" applyAlignment="1">
      <alignment horizontal="center"/>
    </xf>
    <xf numFmtId="49" fontId="15" fillId="0" borderId="26" xfId="0" applyNumberFormat="1" applyFont="1" applyBorder="1" applyAlignment="1">
      <alignment horizontal="center"/>
    </xf>
    <xf numFmtId="0" fontId="15" fillId="0" borderId="2" xfId="0" applyFont="1" applyBorder="1" applyAlignment="1">
      <alignment horizontal="center"/>
    </xf>
    <xf numFmtId="0" fontId="11" fillId="0" borderId="7" xfId="0" applyFont="1" applyBorder="1" applyAlignment="1">
      <alignment horizontal="center" vertical="top"/>
    </xf>
    <xf numFmtId="0" fontId="11" fillId="0" borderId="0" xfId="0" applyFont="1" applyBorder="1" applyAlignment="1">
      <alignment horizontal="center" vertical="top"/>
    </xf>
    <xf numFmtId="4" fontId="19" fillId="0" borderId="31" xfId="0" applyNumberFormat="1" applyFont="1" applyBorder="1" applyAlignment="1">
      <alignment horizontal="center" vertical="center"/>
    </xf>
    <xf numFmtId="4" fontId="19" fillId="0" borderId="14" xfId="0" applyNumberFormat="1" applyFont="1" applyBorder="1" applyAlignment="1">
      <alignment horizontal="center" vertical="center"/>
    </xf>
    <xf numFmtId="4" fontId="19" fillId="4" borderId="31" xfId="0" applyNumberFormat="1" applyFont="1" applyFill="1" applyBorder="1" applyAlignment="1">
      <alignment horizontal="center" vertical="center"/>
    </xf>
    <xf numFmtId="4" fontId="19" fillId="4" borderId="14" xfId="0" applyNumberFormat="1" applyFont="1" applyFill="1" applyBorder="1" applyAlignment="1">
      <alignment horizontal="center" vertical="center"/>
    </xf>
    <xf numFmtId="4" fontId="19" fillId="0" borderId="29" xfId="0" applyNumberFormat="1" applyFont="1" applyBorder="1" applyAlignment="1">
      <alignment horizontal="center" vertical="center"/>
    </xf>
    <xf numFmtId="4" fontId="19" fillId="0" borderId="27" xfId="0" applyNumberFormat="1" applyFont="1" applyBorder="1" applyAlignment="1">
      <alignment horizontal="center" vertical="center"/>
    </xf>
    <xf numFmtId="4" fontId="19" fillId="0" borderId="32" xfId="0" applyNumberFormat="1" applyFont="1" applyBorder="1" applyAlignment="1">
      <alignment horizontal="center" vertical="center"/>
    </xf>
    <xf numFmtId="4" fontId="19" fillId="4" borderId="32" xfId="0" applyNumberFormat="1" applyFont="1" applyFill="1" applyBorder="1" applyAlignment="1">
      <alignment horizontal="center" vertical="center"/>
    </xf>
    <xf numFmtId="4" fontId="19" fillId="0" borderId="42" xfId="0" applyNumberFormat="1" applyFont="1" applyBorder="1" applyAlignment="1">
      <alignment horizontal="center" vertical="center"/>
    </xf>
    <xf numFmtId="0" fontId="22" fillId="0" borderId="0" xfId="0" applyFont="1" applyAlignment="1">
      <alignment horizontal="left" vertical="center" wrapText="1"/>
    </xf>
    <xf numFmtId="4" fontId="19" fillId="0" borderId="16" xfId="0" applyNumberFormat="1" applyFont="1" applyBorder="1" applyAlignment="1">
      <alignment horizontal="center" vertical="center"/>
    </xf>
    <xf numFmtId="4" fontId="19" fillId="0" borderId="10" xfId="0" applyNumberFormat="1" applyFont="1" applyBorder="1" applyAlignment="1">
      <alignment horizontal="center" vertical="center"/>
    </xf>
    <xf numFmtId="0" fontId="15" fillId="0" borderId="43" xfId="0" applyFont="1" applyBorder="1" applyAlignment="1">
      <alignment horizontal="left" indent="2"/>
    </xf>
    <xf numFmtId="0" fontId="15" fillId="0" borderId="2" xfId="0" applyFont="1" applyBorder="1" applyAlignment="1">
      <alignment horizontal="left" indent="2"/>
    </xf>
    <xf numFmtId="0" fontId="15" fillId="0" borderId="44" xfId="0" applyFont="1" applyBorder="1" applyAlignment="1">
      <alignment horizontal="left" indent="2"/>
    </xf>
    <xf numFmtId="0" fontId="15" fillId="0" borderId="45" xfId="0" applyFont="1" applyBorder="1" applyAlignment="1">
      <alignment horizontal="left" indent="2"/>
    </xf>
    <xf numFmtId="4" fontId="15" fillId="0" borderId="13" xfId="0" applyNumberFormat="1" applyFont="1" applyBorder="1" applyAlignment="1">
      <alignment horizontal="center"/>
    </xf>
    <xf numFmtId="4" fontId="15" fillId="0" borderId="45" xfId="0" applyNumberFormat="1" applyFont="1" applyBorder="1" applyAlignment="1">
      <alignment horizontal="center"/>
    </xf>
    <xf numFmtId="4" fontId="15" fillId="0" borderId="46" xfId="0" applyNumberFormat="1" applyFont="1" applyBorder="1" applyAlignment="1">
      <alignment horizontal="center"/>
    </xf>
    <xf numFmtId="4" fontId="15" fillId="0" borderId="16" xfId="0" applyNumberFormat="1" applyFont="1" applyBorder="1" applyAlignment="1">
      <alignment horizontal="center"/>
    </xf>
    <xf numFmtId="4" fontId="15" fillId="0" borderId="10" xfId="0" applyNumberFormat="1" applyFont="1" applyBorder="1" applyAlignment="1">
      <alignment horizontal="center"/>
    </xf>
    <xf numFmtId="4" fontId="19" fillId="4" borderId="16" xfId="0" applyNumberFormat="1" applyFont="1" applyFill="1" applyBorder="1" applyAlignment="1">
      <alignment horizontal="center" vertical="center"/>
    </xf>
    <xf numFmtId="4" fontId="19" fillId="4" borderId="10" xfId="0" applyNumberFormat="1" applyFont="1" applyFill="1" applyBorder="1" applyAlignment="1">
      <alignment horizontal="center" vertical="center"/>
    </xf>
    <xf numFmtId="0" fontId="15" fillId="0" borderId="0" xfId="0" applyFont="1" applyBorder="1" applyAlignment="1">
      <alignment horizontal="center"/>
    </xf>
    <xf numFmtId="49" fontId="15" fillId="0" borderId="7" xfId="0" applyNumberFormat="1" applyFont="1" applyBorder="1" applyAlignment="1">
      <alignment horizontal="center"/>
    </xf>
    <xf numFmtId="0" fontId="14" fillId="0" borderId="0" xfId="0" applyFont="1" applyAlignment="1">
      <alignment horizontal="left" vertical="center" wrapText="1"/>
    </xf>
    <xf numFmtId="4" fontId="15" fillId="0" borderId="16" xfId="0" applyNumberFormat="1" applyFont="1" applyBorder="1" applyAlignment="1"/>
    <xf numFmtId="4" fontId="15" fillId="0" borderId="10" xfId="0" applyNumberFormat="1" applyFont="1" applyBorder="1" applyAlignment="1"/>
    <xf numFmtId="4" fontId="15" fillId="0" borderId="16" xfId="0" applyNumberFormat="1" applyFont="1" applyBorder="1" applyAlignment="1">
      <alignment horizontal="right"/>
    </xf>
    <xf numFmtId="4" fontId="15" fillId="0" borderId="10" xfId="0" applyNumberFormat="1" applyFont="1" applyBorder="1" applyAlignment="1">
      <alignment horizontal="right"/>
    </xf>
    <xf numFmtId="4" fontId="19" fillId="0" borderId="16" xfId="0" applyNumberFormat="1" applyFont="1" applyBorder="1" applyAlignment="1">
      <alignment horizontal="right" vertical="center"/>
    </xf>
    <xf numFmtId="4" fontId="19" fillId="0" borderId="10" xfId="0" applyNumberFormat="1" applyFont="1" applyBorder="1" applyAlignment="1">
      <alignment horizontal="right" vertical="center"/>
    </xf>
    <xf numFmtId="0" fontId="18" fillId="0" borderId="47" xfId="0" applyFont="1" applyBorder="1" applyAlignment="1"/>
    <xf numFmtId="0" fontId="18" fillId="0" borderId="3" xfId="0" applyFont="1" applyBorder="1" applyAlignment="1"/>
    <xf numFmtId="49" fontId="18" fillId="0" borderId="37" xfId="0" applyNumberFormat="1" applyFont="1" applyBorder="1" applyAlignment="1">
      <alignment horizontal="center"/>
    </xf>
    <xf numFmtId="49" fontId="18" fillId="0" borderId="6" xfId="0" applyNumberFormat="1" applyFont="1" applyBorder="1" applyAlignment="1">
      <alignment horizontal="center"/>
    </xf>
    <xf numFmtId="4" fontId="15" fillId="0" borderId="15" xfId="0" applyNumberFormat="1" applyFont="1" applyBorder="1" applyAlignment="1">
      <alignment horizontal="center"/>
    </xf>
    <xf numFmtId="4" fontId="15" fillId="0" borderId="3" xfId="0" applyNumberFormat="1" applyFont="1" applyBorder="1" applyAlignment="1">
      <alignment horizontal="center"/>
    </xf>
    <xf numFmtId="4" fontId="15" fillId="0" borderId="36" xfId="0" applyNumberFormat="1" applyFont="1" applyBorder="1" applyAlignment="1">
      <alignment horizontal="center"/>
    </xf>
    <xf numFmtId="0" fontId="15" fillId="0" borderId="48" xfId="0" applyFont="1" applyBorder="1" applyAlignment="1">
      <alignment horizontal="left" indent="2"/>
    </xf>
    <xf numFmtId="0" fontId="15" fillId="0" borderId="7" xfId="0" applyFont="1" applyBorder="1" applyAlignment="1">
      <alignment horizontal="left" indent="2"/>
    </xf>
    <xf numFmtId="49" fontId="15" fillId="0" borderId="48" xfId="0" applyNumberFormat="1" applyFont="1" applyBorder="1" applyAlignment="1">
      <alignment horizontal="center"/>
    </xf>
    <xf numFmtId="49" fontId="15" fillId="0" borderId="49" xfId="0" applyNumberFormat="1" applyFont="1" applyBorder="1" applyAlignment="1">
      <alignment horizontal="center"/>
    </xf>
    <xf numFmtId="49" fontId="15" fillId="0" borderId="43" xfId="0" applyNumberFormat="1" applyFont="1" applyBorder="1" applyAlignment="1">
      <alignment horizontal="center"/>
    </xf>
    <xf numFmtId="49" fontId="15" fillId="0" borderId="11" xfId="0" applyNumberFormat="1" applyFont="1" applyBorder="1" applyAlignment="1">
      <alignment horizontal="center"/>
    </xf>
    <xf numFmtId="49" fontId="15" fillId="0" borderId="16" xfId="0" applyNumberFormat="1" applyFont="1" applyBorder="1" applyAlignment="1">
      <alignment horizontal="center"/>
    </xf>
    <xf numFmtId="49" fontId="15" fillId="0" borderId="10" xfId="0" applyNumberFormat="1" applyFont="1" applyBorder="1" applyAlignment="1">
      <alignment horizontal="center"/>
    </xf>
    <xf numFmtId="4" fontId="15" fillId="0" borderId="7" xfId="0" applyNumberFormat="1" applyFont="1" applyBorder="1" applyAlignment="1">
      <alignment horizontal="center"/>
    </xf>
    <xf numFmtId="4" fontId="15" fillId="0" borderId="49" xfId="0" applyNumberFormat="1" applyFont="1" applyBorder="1" applyAlignment="1">
      <alignment horizontal="center"/>
    </xf>
    <xf numFmtId="4" fontId="15" fillId="0" borderId="2" xfId="0" applyNumberFormat="1" applyFont="1" applyBorder="1" applyAlignment="1">
      <alignment horizontal="center"/>
    </xf>
    <xf numFmtId="4" fontId="15" fillId="0" borderId="11" xfId="0" applyNumberFormat="1" applyFont="1" applyBorder="1" applyAlignment="1">
      <alignment horizontal="center"/>
    </xf>
    <xf numFmtId="0" fontId="15" fillId="0" borderId="47" xfId="0" applyFont="1" applyBorder="1" applyAlignment="1">
      <alignment horizontal="left" indent="2"/>
    </xf>
    <xf numFmtId="0" fontId="15" fillId="0" borderId="3" xfId="0" applyFont="1" applyBorder="1" applyAlignment="1">
      <alignment horizontal="left" indent="2"/>
    </xf>
    <xf numFmtId="0" fontId="15" fillId="0" borderId="50" xfId="0" applyFont="1" applyBorder="1" applyAlignment="1">
      <alignment horizontal="left" indent="2"/>
    </xf>
    <xf numFmtId="49" fontId="15" fillId="0" borderId="47" xfId="0" applyNumberFormat="1" applyFont="1" applyBorder="1" applyAlignment="1">
      <alignment horizontal="center"/>
    </xf>
    <xf numFmtId="49" fontId="15" fillId="0" borderId="3" xfId="0" applyNumberFormat="1" applyFont="1" applyBorder="1" applyAlignment="1">
      <alignment horizontal="center"/>
    </xf>
    <xf numFmtId="49" fontId="15" fillId="0" borderId="36" xfId="0" applyNumberFormat="1" applyFont="1" applyBorder="1" applyAlignment="1">
      <alignment horizontal="center"/>
    </xf>
    <xf numFmtId="49" fontId="15" fillId="0" borderId="15" xfId="0" applyNumberFormat="1" applyFont="1" applyBorder="1" applyAlignment="1">
      <alignment horizontal="center"/>
    </xf>
    <xf numFmtId="4" fontId="15" fillId="4" borderId="16" xfId="0" applyNumberFormat="1" applyFont="1" applyFill="1" applyBorder="1" applyAlignment="1"/>
    <xf numFmtId="4" fontId="15" fillId="4" borderId="15" xfId="0" applyNumberFormat="1" applyFont="1" applyFill="1" applyBorder="1" applyAlignment="1"/>
    <xf numFmtId="4" fontId="15" fillId="4" borderId="16" xfId="0" applyNumberFormat="1" applyFont="1" applyFill="1" applyBorder="1" applyAlignment="1">
      <alignment horizontal="center"/>
    </xf>
    <xf numFmtId="4" fontId="15" fillId="4" borderId="15" xfId="0" applyNumberFormat="1" applyFont="1" applyFill="1" applyBorder="1" applyAlignment="1">
      <alignment horizontal="center"/>
    </xf>
    <xf numFmtId="4" fontId="15" fillId="4" borderId="16" xfId="0" applyNumberFormat="1" applyFont="1" applyFill="1" applyBorder="1" applyAlignment="1">
      <alignment horizontal="right"/>
    </xf>
    <xf numFmtId="4" fontId="15" fillId="4" borderId="15" xfId="0" applyNumberFormat="1" applyFont="1" applyFill="1" applyBorder="1" applyAlignment="1">
      <alignment horizontal="right"/>
    </xf>
    <xf numFmtId="4" fontId="19" fillId="0" borderId="15" xfId="0" applyNumberFormat="1" applyFont="1" applyBorder="1" applyAlignment="1">
      <alignment horizontal="right" vertical="center"/>
    </xf>
    <xf numFmtId="4" fontId="19" fillId="4" borderId="15" xfId="0" applyNumberFormat="1" applyFont="1" applyFill="1" applyBorder="1" applyAlignment="1">
      <alignment horizontal="center" vertical="center"/>
    </xf>
    <xf numFmtId="4" fontId="19" fillId="0" borderId="15" xfId="0" applyNumberFormat="1" applyFont="1" applyBorder="1" applyAlignment="1">
      <alignment horizontal="center" vertical="center"/>
    </xf>
    <xf numFmtId="0" fontId="15" fillId="0" borderId="51" xfId="0" applyFont="1" applyBorder="1" applyAlignment="1">
      <alignment horizontal="left" indent="2"/>
    </xf>
    <xf numFmtId="4" fontId="15" fillId="4" borderId="10" xfId="0" applyNumberFormat="1" applyFont="1" applyFill="1" applyBorder="1" applyAlignment="1">
      <alignment horizontal="center"/>
    </xf>
    <xf numFmtId="4" fontId="15" fillId="4" borderId="10" xfId="0" applyNumberFormat="1" applyFont="1" applyFill="1" applyBorder="1" applyAlignment="1">
      <alignment horizontal="right"/>
    </xf>
    <xf numFmtId="0" fontId="15" fillId="0" borderId="43" xfId="0" applyFont="1" applyBorder="1" applyAlignment="1">
      <alignment horizontal="left" indent="3"/>
    </xf>
    <xf numFmtId="0" fontId="15" fillId="0" borderId="2" xfId="0" applyFont="1" applyBorder="1" applyAlignment="1">
      <alignment horizontal="left" indent="3"/>
    </xf>
    <xf numFmtId="0" fontId="15" fillId="0" borderId="35" xfId="0" applyFont="1" applyBorder="1" applyAlignment="1">
      <alignment horizontal="left" indent="3"/>
    </xf>
    <xf numFmtId="0" fontId="18" fillId="0" borderId="43" xfId="0" applyFont="1" applyBorder="1" applyAlignment="1"/>
    <xf numFmtId="0" fontId="18" fillId="0" borderId="2" xfId="0" applyFont="1" applyBorder="1" applyAlignment="1"/>
    <xf numFmtId="0" fontId="18" fillId="0" borderId="35" xfId="0" applyFont="1" applyBorder="1" applyAlignment="1"/>
    <xf numFmtId="4" fontId="15" fillId="0" borderId="6" xfId="0" applyNumberFormat="1" applyFont="1" applyBorder="1" applyAlignment="1">
      <alignment horizontal="center"/>
    </xf>
    <xf numFmtId="0" fontId="15" fillId="0" borderId="48" xfId="0" applyFont="1" applyBorder="1" applyAlignment="1">
      <alignment horizontal="left" indent="3"/>
    </xf>
    <xf numFmtId="0" fontId="15" fillId="0" borderId="7" xfId="0" applyFont="1" applyBorder="1" applyAlignment="1">
      <alignment horizontal="left" indent="3"/>
    </xf>
    <xf numFmtId="4" fontId="15" fillId="4" borderId="10" xfId="0" applyNumberFormat="1" applyFont="1" applyFill="1" applyBorder="1" applyAlignment="1"/>
    <xf numFmtId="49" fontId="15" fillId="0" borderId="30" xfId="0" applyNumberFormat="1" applyFont="1" applyBorder="1" applyAlignment="1">
      <alignment horizontal="center"/>
    </xf>
    <xf numFmtId="49" fontId="15" fillId="0" borderId="0" xfId="0" applyNumberFormat="1" applyFont="1" applyBorder="1" applyAlignment="1">
      <alignment horizontal="center"/>
    </xf>
    <xf numFmtId="49" fontId="15" fillId="0" borderId="9" xfId="0" applyNumberFormat="1" applyFont="1" applyBorder="1" applyAlignment="1">
      <alignment horizontal="center"/>
    </xf>
    <xf numFmtId="49" fontId="15" fillId="0" borderId="8" xfId="0" applyNumberFormat="1" applyFont="1" applyBorder="1" applyAlignment="1">
      <alignment horizontal="center"/>
    </xf>
    <xf numFmtId="4" fontId="15" fillId="4" borderId="8" xfId="0" applyNumberFormat="1" applyFont="1" applyFill="1" applyBorder="1" applyAlignment="1"/>
    <xf numFmtId="4" fontId="15" fillId="4" borderId="8" xfId="0" applyNumberFormat="1" applyFont="1" applyFill="1" applyBorder="1" applyAlignment="1">
      <alignment horizontal="center"/>
    </xf>
    <xf numFmtId="4" fontId="15" fillId="4" borderId="8" xfId="0" applyNumberFormat="1" applyFont="1" applyFill="1" applyBorder="1" applyAlignment="1">
      <alignment horizontal="right"/>
    </xf>
    <xf numFmtId="0" fontId="15" fillId="0" borderId="30" xfId="0" applyFont="1" applyBorder="1" applyAlignment="1">
      <alignment horizontal="left" indent="3"/>
    </xf>
    <xf numFmtId="0" fontId="15" fillId="0" borderId="0" xfId="0" applyFont="1" applyBorder="1" applyAlignment="1">
      <alignment horizontal="left" indent="3"/>
    </xf>
    <xf numFmtId="0" fontId="15" fillId="0" borderId="47" xfId="0" applyFont="1" applyBorder="1" applyAlignment="1">
      <alignment horizontal="left"/>
    </xf>
    <xf numFmtId="0" fontId="15" fillId="0" borderId="3" xfId="0" applyFont="1" applyBorder="1" applyAlignment="1">
      <alignment horizontal="left"/>
    </xf>
    <xf numFmtId="0" fontId="15" fillId="0" borderId="50" xfId="0" applyFont="1" applyBorder="1" applyAlignment="1">
      <alignment horizontal="left"/>
    </xf>
    <xf numFmtId="4" fontId="18" fillId="0" borderId="15" xfId="0" applyNumberFormat="1" applyFont="1" applyBorder="1" applyAlignment="1">
      <alignment horizontal="center"/>
    </xf>
    <xf numFmtId="4" fontId="18" fillId="0" borderId="3" xfId="0" applyNumberFormat="1" applyFont="1" applyBorder="1" applyAlignment="1">
      <alignment horizontal="center"/>
    </xf>
    <xf numFmtId="4" fontId="18" fillId="0" borderId="36" xfId="0" applyNumberFormat="1" applyFont="1" applyBorder="1" applyAlignment="1">
      <alignment horizontal="center"/>
    </xf>
    <xf numFmtId="0" fontId="34" fillId="0" borderId="43" xfId="0" applyFont="1" applyBorder="1" applyAlignment="1">
      <alignment horizontal="left" indent="3"/>
    </xf>
    <xf numFmtId="0" fontId="34" fillId="0" borderId="2" xfId="0" applyFont="1" applyBorder="1" applyAlignment="1">
      <alignment horizontal="left" indent="3"/>
    </xf>
    <xf numFmtId="49" fontId="34" fillId="0" borderId="43" xfId="0" applyNumberFormat="1" applyFont="1" applyBorder="1" applyAlignment="1">
      <alignment horizontal="center"/>
    </xf>
    <xf numFmtId="49" fontId="34" fillId="0" borderId="2" xfId="0" applyNumberFormat="1" applyFont="1" applyBorder="1" applyAlignment="1">
      <alignment horizontal="center"/>
    </xf>
    <xf numFmtId="49" fontId="34" fillId="0" borderId="11" xfId="0" applyNumberFormat="1" applyFont="1" applyBorder="1" applyAlignment="1">
      <alignment horizontal="center"/>
    </xf>
    <xf numFmtId="49" fontId="36" fillId="0" borderId="10" xfId="0" applyNumberFormat="1" applyFont="1" applyBorder="1" applyAlignment="1">
      <alignment horizontal="center"/>
    </xf>
    <xf numFmtId="49" fontId="36" fillId="0" borderId="2" xfId="0" applyNumberFormat="1" applyFont="1" applyBorder="1" applyAlignment="1">
      <alignment horizontal="center"/>
    </xf>
    <xf numFmtId="49" fontId="36" fillId="0" borderId="11" xfId="0" applyNumberFormat="1" applyFont="1" applyBorder="1" applyAlignment="1">
      <alignment horizontal="center"/>
    </xf>
    <xf numFmtId="4" fontId="36" fillId="0" borderId="6" xfId="0" applyNumberFormat="1" applyFont="1" applyBorder="1" applyAlignment="1">
      <alignment horizontal="center"/>
    </xf>
    <xf numFmtId="0" fontId="34" fillId="4" borderId="47" xfId="0" applyFont="1" applyFill="1" applyBorder="1" applyAlignment="1">
      <alignment horizontal="left"/>
    </xf>
    <xf numFmtId="0" fontId="34" fillId="4" borderId="3" xfId="0" applyFont="1" applyFill="1" applyBorder="1" applyAlignment="1">
      <alignment horizontal="left"/>
    </xf>
    <xf numFmtId="0" fontId="34" fillId="4" borderId="50" xfId="0" applyFont="1" applyFill="1" applyBorder="1" applyAlignment="1">
      <alignment horizontal="left"/>
    </xf>
    <xf numFmtId="49" fontId="34" fillId="4" borderId="37" xfId="0" applyNumberFormat="1" applyFont="1" applyFill="1" applyBorder="1" applyAlignment="1">
      <alignment horizontal="center"/>
    </xf>
    <xf numFmtId="49" fontId="34" fillId="4" borderId="6" xfId="0" applyNumberFormat="1" applyFont="1" applyFill="1" applyBorder="1" applyAlignment="1">
      <alignment horizontal="center"/>
    </xf>
    <xf numFmtId="49" fontId="34" fillId="4" borderId="15" xfId="0" applyNumberFormat="1" applyFont="1" applyFill="1" applyBorder="1" applyAlignment="1">
      <alignment horizontal="center"/>
    </xf>
    <xf numFmtId="49" fontId="34" fillId="4" borderId="3" xfId="0" applyNumberFormat="1" applyFont="1" applyFill="1" applyBorder="1" applyAlignment="1">
      <alignment horizontal="center"/>
    </xf>
    <xf numFmtId="49" fontId="34" fillId="4" borderId="36" xfId="0" applyNumberFormat="1" applyFont="1" applyFill="1" applyBorder="1" applyAlignment="1">
      <alignment horizontal="center"/>
    </xf>
    <xf numFmtId="4" fontId="36" fillId="4" borderId="15" xfId="0" applyNumberFormat="1" applyFont="1" applyFill="1" applyBorder="1" applyAlignment="1">
      <alignment horizontal="center"/>
    </xf>
    <xf numFmtId="4" fontId="36" fillId="4" borderId="3" xfId="0" applyNumberFormat="1" applyFont="1" applyFill="1" applyBorder="1" applyAlignment="1">
      <alignment horizontal="center"/>
    </xf>
    <xf numFmtId="4" fontId="36" fillId="4" borderId="36" xfId="0" applyNumberFormat="1" applyFont="1" applyFill="1" applyBorder="1" applyAlignment="1">
      <alignment horizontal="center"/>
    </xf>
    <xf numFmtId="0" fontId="34" fillId="0" borderId="47" xfId="0" applyFont="1" applyBorder="1" applyAlignment="1">
      <alignment horizontal="left"/>
    </xf>
    <xf numFmtId="0" fontId="34" fillId="0" borderId="3" xfId="0" applyFont="1" applyBorder="1" applyAlignment="1">
      <alignment horizontal="left"/>
    </xf>
    <xf numFmtId="0" fontId="34" fillId="0" borderId="50" xfId="0" applyFont="1" applyBorder="1" applyAlignment="1">
      <alignment horizontal="left"/>
    </xf>
    <xf numFmtId="49" fontId="36" fillId="4" borderId="6" xfId="0" applyNumberFormat="1" applyFont="1" applyFill="1" applyBorder="1" applyAlignment="1">
      <alignment horizontal="center"/>
    </xf>
    <xf numFmtId="49" fontId="36" fillId="4" borderId="15" xfId="0" applyNumberFormat="1" applyFont="1" applyFill="1" applyBorder="1" applyAlignment="1">
      <alignment horizontal="center"/>
    </xf>
    <xf numFmtId="49" fontId="36" fillId="4" borderId="3" xfId="0" applyNumberFormat="1" applyFont="1" applyFill="1" applyBorder="1" applyAlignment="1">
      <alignment horizontal="center"/>
    </xf>
    <xf numFmtId="49" fontId="36" fillId="4" borderId="36" xfId="0" applyNumberFormat="1" applyFont="1" applyFill="1" applyBorder="1" applyAlignment="1">
      <alignment horizontal="center"/>
    </xf>
    <xf numFmtId="0" fontId="34" fillId="4" borderId="47" xfId="0" applyFont="1" applyFill="1" applyBorder="1" applyAlignment="1">
      <alignment horizontal="left" indent="2"/>
    </xf>
    <xf numFmtId="0" fontId="34" fillId="4" borderId="3" xfId="0" applyFont="1" applyFill="1" applyBorder="1" applyAlignment="1">
      <alignment horizontal="left" indent="2"/>
    </xf>
    <xf numFmtId="0" fontId="15" fillId="6" borderId="47" xfId="0" applyFont="1" applyFill="1" applyBorder="1" applyAlignment="1">
      <alignment horizontal="left" indent="1"/>
    </xf>
    <xf numFmtId="0" fontId="15" fillId="6" borderId="3" xfId="0" applyFont="1" applyFill="1" applyBorder="1" applyAlignment="1">
      <alignment horizontal="left" indent="1"/>
    </xf>
    <xf numFmtId="49" fontId="15" fillId="6" borderId="37" xfId="0" applyNumberFormat="1" applyFont="1" applyFill="1" applyBorder="1" applyAlignment="1">
      <alignment horizontal="center"/>
    </xf>
    <xf numFmtId="49" fontId="15" fillId="6" borderId="6" xfId="0" applyNumberFormat="1" applyFont="1" applyFill="1" applyBorder="1" applyAlignment="1">
      <alignment horizontal="center"/>
    </xf>
    <xf numFmtId="4" fontId="15" fillId="6" borderId="15" xfId="0" applyNumberFormat="1" applyFont="1" applyFill="1" applyBorder="1" applyAlignment="1">
      <alignment horizontal="center"/>
    </xf>
    <xf numFmtId="4" fontId="15" fillId="6" borderId="3" xfId="0" applyNumberFormat="1" applyFont="1" applyFill="1" applyBorder="1" applyAlignment="1">
      <alignment horizontal="center"/>
    </xf>
    <xf numFmtId="4" fontId="15" fillId="6" borderId="36" xfId="0" applyNumberFormat="1" applyFont="1" applyFill="1" applyBorder="1" applyAlignment="1">
      <alignment horizontal="center"/>
    </xf>
    <xf numFmtId="0" fontId="15" fillId="0" borderId="47" xfId="0" applyFont="1" applyBorder="1" applyAlignment="1">
      <alignment horizontal="left" wrapText="1"/>
    </xf>
    <xf numFmtId="0" fontId="0" fillId="0" borderId="3" xfId="0" applyBorder="1" applyAlignment="1">
      <alignment wrapText="1"/>
    </xf>
    <xf numFmtId="0" fontId="0" fillId="0" borderId="50" xfId="0" applyBorder="1" applyAlignment="1">
      <alignment wrapText="1"/>
    </xf>
    <xf numFmtId="0" fontId="15" fillId="0" borderId="47" xfId="0" applyFont="1" applyBorder="1" applyAlignment="1">
      <alignment horizontal="center"/>
    </xf>
    <xf numFmtId="0" fontId="15" fillId="0" borderId="3" xfId="0" applyFont="1" applyBorder="1" applyAlignment="1">
      <alignment horizontal="center"/>
    </xf>
    <xf numFmtId="0" fontId="15" fillId="0" borderId="50" xfId="0" applyFont="1" applyBorder="1" applyAlignment="1">
      <alignment horizontal="center"/>
    </xf>
    <xf numFmtId="0" fontId="15" fillId="0" borderId="48" xfId="0" applyFont="1" applyBorder="1" applyAlignment="1">
      <alignment horizontal="left" wrapText="1"/>
    </xf>
    <xf numFmtId="0" fontId="15" fillId="0" borderId="7" xfId="0" applyFont="1" applyBorder="1" applyAlignment="1">
      <alignment horizontal="left" wrapText="1"/>
    </xf>
    <xf numFmtId="0" fontId="15" fillId="0" borderId="51" xfId="0" applyFont="1" applyBorder="1" applyAlignment="1">
      <alignment horizontal="left" wrapText="1"/>
    </xf>
    <xf numFmtId="0" fontId="15" fillId="0" borderId="43" xfId="0" applyFont="1" applyBorder="1" applyAlignment="1">
      <alignment horizontal="left" wrapText="1"/>
    </xf>
    <xf numFmtId="0" fontId="15" fillId="0" borderId="2" xfId="0" applyFont="1" applyBorder="1" applyAlignment="1">
      <alignment horizontal="left" wrapText="1"/>
    </xf>
    <xf numFmtId="0" fontId="15" fillId="0" borderId="35" xfId="0" applyFont="1" applyBorder="1" applyAlignment="1">
      <alignment horizontal="left" wrapText="1"/>
    </xf>
    <xf numFmtId="0" fontId="15" fillId="0" borderId="47" xfId="0" applyFont="1" applyBorder="1" applyAlignment="1">
      <alignment horizontal="left" indent="1"/>
    </xf>
    <xf numFmtId="0" fontId="15" fillId="0" borderId="3" xfId="0" applyFont="1" applyBorder="1" applyAlignment="1">
      <alignment horizontal="left" indent="1"/>
    </xf>
    <xf numFmtId="0" fontId="15" fillId="0" borderId="43" xfId="0" applyFont="1" applyBorder="1" applyAlignment="1">
      <alignment horizontal="left" indent="1"/>
    </xf>
    <xf numFmtId="0" fontId="15" fillId="0" borderId="2" xfId="0" applyFont="1" applyBorder="1" applyAlignment="1">
      <alignment horizontal="left" indent="1"/>
    </xf>
    <xf numFmtId="0" fontId="15" fillId="0" borderId="35" xfId="0" applyFont="1" applyBorder="1" applyAlignment="1">
      <alignment horizontal="left" indent="1"/>
    </xf>
    <xf numFmtId="49" fontId="15" fillId="4" borderId="6" xfId="0" applyNumberFormat="1" applyFont="1" applyFill="1" applyBorder="1" applyAlignment="1">
      <alignment horizontal="center"/>
    </xf>
    <xf numFmtId="0" fontId="15" fillId="0" borderId="30" xfId="0" applyFont="1" applyBorder="1" applyAlignment="1">
      <alignment horizontal="left" indent="2"/>
    </xf>
    <xf numFmtId="0" fontId="15" fillId="0" borderId="0" xfId="0" applyFont="1" applyBorder="1" applyAlignment="1">
      <alignment horizontal="left" indent="2"/>
    </xf>
    <xf numFmtId="49" fontId="15" fillId="4" borderId="16" xfId="0" applyNumberFormat="1" applyFont="1" applyFill="1" applyBorder="1" applyAlignment="1">
      <alignment horizontal="center"/>
    </xf>
    <xf numFmtId="49" fontId="15" fillId="4" borderId="7" xfId="0" applyNumberFormat="1" applyFont="1" applyFill="1" applyBorder="1" applyAlignment="1">
      <alignment horizontal="center"/>
    </xf>
    <xf numFmtId="49" fontId="15" fillId="4" borderId="49" xfId="0" applyNumberFormat="1" applyFont="1" applyFill="1" applyBorder="1" applyAlignment="1">
      <alignment horizontal="center"/>
    </xf>
    <xf numFmtId="49" fontId="15" fillId="4" borderId="10" xfId="0" applyNumberFormat="1" applyFont="1" applyFill="1" applyBorder="1" applyAlignment="1">
      <alignment horizontal="center"/>
    </xf>
    <xf numFmtId="49" fontId="15" fillId="4" borderId="2" xfId="0" applyNumberFormat="1" applyFont="1" applyFill="1" applyBorder="1" applyAlignment="1">
      <alignment horizontal="center"/>
    </xf>
    <xf numFmtId="49" fontId="15" fillId="4" borderId="11" xfId="0" applyNumberFormat="1" applyFont="1" applyFill="1" applyBorder="1" applyAlignment="1">
      <alignment horizontal="center"/>
    </xf>
    <xf numFmtId="4" fontId="15" fillId="0" borderId="16" xfId="0" applyNumberFormat="1" applyFont="1" applyFill="1" applyBorder="1" applyAlignment="1">
      <alignment horizontal="right"/>
    </xf>
    <xf numFmtId="4" fontId="15" fillId="0" borderId="8" xfId="0" applyNumberFormat="1" applyFont="1" applyFill="1" applyBorder="1" applyAlignment="1">
      <alignment horizontal="right"/>
    </xf>
    <xf numFmtId="4" fontId="15" fillId="0" borderId="10" xfId="0" applyNumberFormat="1" applyFont="1" applyFill="1" applyBorder="1" applyAlignment="1">
      <alignment horizontal="right"/>
    </xf>
    <xf numFmtId="4" fontId="19" fillId="0" borderId="16" xfId="0" applyNumberFormat="1" applyFont="1" applyFill="1" applyBorder="1" applyAlignment="1">
      <alignment horizontal="right" vertical="center"/>
    </xf>
    <xf numFmtId="4" fontId="19" fillId="0" borderId="8" xfId="0" applyNumberFormat="1" applyFont="1" applyFill="1" applyBorder="1" applyAlignment="1">
      <alignment horizontal="right" vertical="center"/>
    </xf>
    <xf numFmtId="4" fontId="19" fillId="0" borderId="10" xfId="0" applyNumberFormat="1" applyFont="1" applyFill="1" applyBorder="1" applyAlignment="1">
      <alignment horizontal="right" vertical="center"/>
    </xf>
    <xf numFmtId="4" fontId="15" fillId="5" borderId="16" xfId="0" applyNumberFormat="1" applyFont="1" applyFill="1" applyBorder="1" applyAlignment="1"/>
    <xf numFmtId="4" fontId="15" fillId="5" borderId="10" xfId="0" applyNumberFormat="1" applyFont="1" applyFill="1" applyBorder="1" applyAlignment="1"/>
    <xf numFmtId="4" fontId="15" fillId="5" borderId="16" xfId="0" applyNumberFormat="1" applyFont="1" applyFill="1" applyBorder="1" applyAlignment="1">
      <alignment horizontal="right"/>
    </xf>
    <xf numFmtId="4" fontId="15" fillId="5" borderId="10" xfId="0" applyNumberFormat="1" applyFont="1" applyFill="1" applyBorder="1" applyAlignment="1">
      <alignment horizontal="right"/>
    </xf>
    <xf numFmtId="0" fontId="15" fillId="0" borderId="35" xfId="0" applyFont="1" applyBorder="1" applyAlignment="1">
      <alignment horizontal="left" indent="2"/>
    </xf>
    <xf numFmtId="0" fontId="15" fillId="0" borderId="47" xfId="0" applyFont="1" applyBorder="1" applyAlignment="1">
      <alignment horizontal="left" indent="3"/>
    </xf>
    <xf numFmtId="0" fontId="15" fillId="0" borderId="3" xfId="0" applyFont="1" applyBorder="1" applyAlignment="1">
      <alignment horizontal="left" indent="3"/>
    </xf>
    <xf numFmtId="4" fontId="15" fillId="0" borderId="6" xfId="0" applyNumberFormat="1" applyFont="1" applyBorder="1" applyAlignment="1">
      <alignment horizontal="right"/>
    </xf>
    <xf numFmtId="4" fontId="15" fillId="0" borderId="28" xfId="0" applyNumberFormat="1" applyFont="1" applyBorder="1" applyAlignment="1">
      <alignment horizontal="right"/>
    </xf>
    <xf numFmtId="4" fontId="19" fillId="0" borderId="1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4" fontId="19" fillId="0" borderId="29" xfId="0" applyNumberFormat="1" applyFont="1" applyFill="1" applyBorder="1" applyAlignment="1">
      <alignment horizontal="center" vertical="center"/>
    </xf>
    <xf numFmtId="4" fontId="19" fillId="0" borderId="42" xfId="0" applyNumberFormat="1" applyFont="1" applyFill="1" applyBorder="1" applyAlignment="1">
      <alignment horizontal="center" vertical="center"/>
    </xf>
    <xf numFmtId="4" fontId="19" fillId="0" borderId="27" xfId="0" applyNumberFormat="1" applyFont="1" applyFill="1" applyBorder="1" applyAlignment="1">
      <alignment horizontal="center" vertical="center"/>
    </xf>
    <xf numFmtId="4" fontId="15" fillId="0" borderId="28" xfId="0" applyNumberFormat="1" applyFont="1" applyBorder="1" applyAlignment="1">
      <alignment horizontal="center"/>
    </xf>
    <xf numFmtId="0" fontId="15" fillId="0" borderId="52" xfId="0" applyFont="1" applyBorder="1" applyAlignment="1">
      <alignment horizontal="left" indent="2"/>
    </xf>
    <xf numFmtId="0" fontId="15" fillId="0" borderId="31" xfId="0" applyFont="1" applyBorder="1" applyAlignment="1">
      <alignment horizontal="left" indent="2"/>
    </xf>
    <xf numFmtId="0" fontId="15" fillId="0" borderId="16" xfId="0" applyFont="1" applyBorder="1" applyAlignment="1">
      <alignment horizontal="left" indent="2"/>
    </xf>
    <xf numFmtId="49" fontId="15" fillId="4" borderId="8" xfId="0" applyNumberFormat="1" applyFont="1" applyFill="1" applyBorder="1" applyAlignment="1">
      <alignment horizontal="center"/>
    </xf>
    <xf numFmtId="49" fontId="15" fillId="4" borderId="0" xfId="0" applyNumberFormat="1" applyFont="1" applyFill="1" applyBorder="1" applyAlignment="1">
      <alignment horizontal="center"/>
    </xf>
    <xf numFmtId="49" fontId="15" fillId="4" borderId="9" xfId="0" applyNumberFormat="1" applyFont="1" applyFill="1" applyBorder="1" applyAlignment="1">
      <alignment horizontal="center"/>
    </xf>
    <xf numFmtId="4" fontId="15" fillId="0" borderId="16" xfId="0" applyNumberFormat="1" applyFont="1" applyFill="1" applyBorder="1" applyAlignment="1">
      <alignment horizontal="center"/>
    </xf>
    <xf numFmtId="4" fontId="15" fillId="0" borderId="7" xfId="0" applyNumberFormat="1" applyFont="1" applyFill="1" applyBorder="1" applyAlignment="1">
      <alignment horizontal="center"/>
    </xf>
    <xf numFmtId="4" fontId="15" fillId="0" borderId="49" xfId="0" applyNumberFormat="1" applyFont="1" applyFill="1" applyBorder="1" applyAlignment="1">
      <alignment horizontal="center"/>
    </xf>
    <xf numFmtId="4" fontId="15" fillId="0" borderId="8" xfId="0" applyNumberFormat="1" applyFont="1" applyFill="1" applyBorder="1" applyAlignment="1">
      <alignment horizontal="center"/>
    </xf>
    <xf numFmtId="4" fontId="15" fillId="0" borderId="0" xfId="0" applyNumberFormat="1" applyFont="1" applyFill="1" applyBorder="1" applyAlignment="1">
      <alignment horizontal="center"/>
    </xf>
    <xf numFmtId="4" fontId="15" fillId="0" borderId="9" xfId="0" applyNumberFormat="1" applyFont="1" applyFill="1" applyBorder="1" applyAlignment="1">
      <alignment horizontal="center"/>
    </xf>
    <xf numFmtId="4" fontId="15" fillId="0" borderId="10" xfId="0" applyNumberFormat="1" applyFont="1" applyFill="1" applyBorder="1" applyAlignment="1">
      <alignment horizontal="center"/>
    </xf>
    <xf numFmtId="4" fontId="15" fillId="0" borderId="2" xfId="0" applyNumberFormat="1" applyFont="1" applyFill="1" applyBorder="1" applyAlignment="1">
      <alignment horizontal="center"/>
    </xf>
    <xf numFmtId="4" fontId="15" fillId="0" borderId="11" xfId="0" applyNumberFormat="1" applyFont="1" applyFill="1" applyBorder="1" applyAlignment="1">
      <alignment horizontal="center"/>
    </xf>
    <xf numFmtId="4" fontId="15" fillId="0" borderId="16" xfId="0" applyNumberFormat="1" applyFont="1" applyFill="1" applyBorder="1" applyAlignment="1"/>
    <xf numFmtId="4" fontId="15" fillId="0" borderId="8" xfId="0" applyNumberFormat="1" applyFont="1" applyFill="1" applyBorder="1" applyAlignment="1"/>
    <xf numFmtId="4" fontId="15" fillId="0" borderId="10" xfId="0" applyNumberFormat="1" applyFont="1" applyFill="1" applyBorder="1" applyAlignment="1"/>
    <xf numFmtId="0" fontId="15" fillId="0" borderId="53" xfId="0" applyFont="1" applyBorder="1" applyAlignment="1">
      <alignment horizontal="left" indent="2"/>
    </xf>
    <xf numFmtId="4" fontId="19" fillId="7" borderId="16" xfId="0" applyNumberFormat="1" applyFont="1" applyFill="1" applyBorder="1" applyAlignment="1">
      <alignment horizontal="center" vertical="center"/>
    </xf>
    <xf numFmtId="4" fontId="19" fillId="7" borderId="10" xfId="0" applyNumberFormat="1" applyFont="1" applyFill="1" applyBorder="1" applyAlignment="1">
      <alignment horizontal="center" vertical="center"/>
    </xf>
    <xf numFmtId="4" fontId="19" fillId="7" borderId="29" xfId="0" applyNumberFormat="1" applyFont="1" applyFill="1" applyBorder="1" applyAlignment="1">
      <alignment horizontal="center" vertical="center"/>
    </xf>
    <xf numFmtId="4" fontId="19" fillId="7" borderId="27" xfId="0" applyNumberFormat="1" applyFont="1" applyFill="1" applyBorder="1" applyAlignment="1">
      <alignment horizontal="center" vertical="center"/>
    </xf>
    <xf numFmtId="4" fontId="15" fillId="7" borderId="16" xfId="0" applyNumberFormat="1" applyFont="1" applyFill="1" applyBorder="1" applyAlignment="1">
      <alignment horizontal="center"/>
    </xf>
    <xf numFmtId="4" fontId="15" fillId="7" borderId="7" xfId="0" applyNumberFormat="1" applyFont="1" applyFill="1" applyBorder="1" applyAlignment="1">
      <alignment horizontal="center"/>
    </xf>
    <xf numFmtId="4" fontId="15" fillId="7" borderId="49" xfId="0" applyNumberFormat="1" applyFont="1" applyFill="1" applyBorder="1" applyAlignment="1">
      <alignment horizontal="center"/>
    </xf>
    <xf numFmtId="4" fontId="15" fillId="7" borderId="10" xfId="0" applyNumberFormat="1" applyFont="1" applyFill="1" applyBorder="1" applyAlignment="1">
      <alignment horizontal="center"/>
    </xf>
    <xf numFmtId="4" fontId="15" fillId="7" borderId="2" xfId="0" applyNumberFormat="1" applyFont="1" applyFill="1" applyBorder="1" applyAlignment="1">
      <alignment horizontal="center"/>
    </xf>
    <xf numFmtId="4" fontId="15" fillId="7" borderId="11" xfId="0" applyNumberFormat="1" applyFont="1" applyFill="1" applyBorder="1" applyAlignment="1">
      <alignment horizontal="center"/>
    </xf>
    <xf numFmtId="4" fontId="15" fillId="7" borderId="16" xfId="0" applyNumberFormat="1" applyFont="1" applyFill="1" applyBorder="1" applyAlignment="1"/>
    <xf numFmtId="4" fontId="15" fillId="7" borderId="10" xfId="0" applyNumberFormat="1" applyFont="1" applyFill="1" applyBorder="1" applyAlignment="1"/>
    <xf numFmtId="4" fontId="15" fillId="7" borderId="16" xfId="0" applyNumberFormat="1" applyFont="1" applyFill="1" applyBorder="1" applyAlignment="1">
      <alignment horizontal="right"/>
    </xf>
    <xf numFmtId="4" fontId="15" fillId="7" borderId="10" xfId="0" applyNumberFormat="1" applyFont="1" applyFill="1" applyBorder="1" applyAlignment="1">
      <alignment horizontal="right"/>
    </xf>
    <xf numFmtId="4" fontId="19" fillId="7" borderId="16" xfId="0" applyNumberFormat="1" applyFont="1" applyFill="1" applyBorder="1" applyAlignment="1">
      <alignment horizontal="right" vertical="center"/>
    </xf>
    <xf numFmtId="4" fontId="19" fillId="7" borderId="10" xfId="0" applyNumberFormat="1" applyFont="1" applyFill="1" applyBorder="1" applyAlignment="1">
      <alignment horizontal="right" vertical="center"/>
    </xf>
    <xf numFmtId="0" fontId="15" fillId="0" borderId="3" xfId="0" applyFont="1" applyBorder="1" applyAlignment="1">
      <alignment horizontal="left" wrapText="1"/>
    </xf>
    <xf numFmtId="0" fontId="15" fillId="0" borderId="50" xfId="0" applyFont="1" applyBorder="1" applyAlignment="1">
      <alignment horizontal="left" wrapText="1"/>
    </xf>
    <xf numFmtId="0" fontId="15" fillId="4" borderId="47" xfId="0" applyFont="1" applyFill="1" applyBorder="1" applyAlignment="1">
      <alignment horizontal="left" wrapText="1"/>
    </xf>
    <xf numFmtId="0" fontId="15" fillId="4" borderId="3" xfId="0" applyFont="1" applyFill="1" applyBorder="1" applyAlignment="1">
      <alignment horizontal="left" wrapText="1"/>
    </xf>
    <xf numFmtId="0" fontId="15" fillId="4" borderId="50" xfId="0" applyFont="1" applyFill="1" applyBorder="1" applyAlignment="1">
      <alignment horizontal="left" wrapText="1"/>
    </xf>
    <xf numFmtId="0" fontId="15" fillId="0" borderId="47" xfId="0" applyFont="1" applyBorder="1" applyAlignment="1">
      <alignment wrapText="1"/>
    </xf>
    <xf numFmtId="0" fontId="15" fillId="0" borderId="3" xfId="0" applyFont="1" applyBorder="1" applyAlignment="1">
      <alignment wrapText="1"/>
    </xf>
    <xf numFmtId="49" fontId="15" fillId="4" borderId="47" xfId="0" applyNumberFormat="1" applyFont="1" applyFill="1" applyBorder="1" applyAlignment="1">
      <alignment horizontal="center"/>
    </xf>
    <xf numFmtId="49" fontId="15" fillId="4" borderId="3" xfId="0" applyNumberFormat="1" applyFont="1" applyFill="1" applyBorder="1" applyAlignment="1">
      <alignment horizontal="center"/>
    </xf>
    <xf numFmtId="49" fontId="15" fillId="4" borderId="36" xfId="0" applyNumberFormat="1" applyFont="1" applyFill="1" applyBorder="1" applyAlignment="1">
      <alignment horizontal="center"/>
    </xf>
    <xf numFmtId="0" fontId="15" fillId="0" borderId="52" xfId="0" applyFont="1" applyBorder="1" applyAlignment="1">
      <alignment horizontal="left" indent="1"/>
    </xf>
    <xf numFmtId="0" fontId="15" fillId="0" borderId="31" xfId="0" applyFont="1" applyBorder="1" applyAlignment="1">
      <alignment horizontal="left" indent="1"/>
    </xf>
    <xf numFmtId="0" fontId="15" fillId="0" borderId="16" xfId="0" applyFont="1" applyBorder="1" applyAlignment="1">
      <alignment horizontal="left" indent="1"/>
    </xf>
    <xf numFmtId="49" fontId="15" fillId="7" borderId="16" xfId="0" applyNumberFormat="1" applyFont="1" applyFill="1" applyBorder="1" applyAlignment="1">
      <alignment horizontal="center"/>
    </xf>
    <xf numFmtId="49" fontId="15" fillId="7" borderId="7" xfId="0" applyNumberFormat="1" applyFont="1" applyFill="1" applyBorder="1" applyAlignment="1">
      <alignment horizontal="center"/>
    </xf>
    <xf numFmtId="49" fontId="15" fillId="7" borderId="49" xfId="0" applyNumberFormat="1" applyFont="1" applyFill="1" applyBorder="1" applyAlignment="1">
      <alignment horizontal="center"/>
    </xf>
    <xf numFmtId="49" fontId="15" fillId="7" borderId="10" xfId="0" applyNumberFormat="1" applyFont="1" applyFill="1" applyBorder="1" applyAlignment="1">
      <alignment horizontal="center"/>
    </xf>
    <xf numFmtId="49" fontId="15" fillId="7" borderId="2" xfId="0" applyNumberFormat="1" applyFont="1" applyFill="1" applyBorder="1" applyAlignment="1">
      <alignment horizontal="center"/>
    </xf>
    <xf numFmtId="49" fontId="15" fillId="7" borderId="11" xfId="0" applyNumberFormat="1" applyFont="1" applyFill="1" applyBorder="1" applyAlignment="1">
      <alignment horizontal="center"/>
    </xf>
    <xf numFmtId="4" fontId="15" fillId="7" borderId="29" xfId="0" applyNumberFormat="1" applyFont="1" applyFill="1" applyBorder="1" applyAlignment="1"/>
    <xf numFmtId="4" fontId="15" fillId="7" borderId="27" xfId="0" applyNumberFormat="1" applyFont="1" applyFill="1" applyBorder="1" applyAlignment="1"/>
    <xf numFmtId="0" fontId="18" fillId="0" borderId="50" xfId="0" applyFont="1" applyBorder="1" applyAlignment="1"/>
    <xf numFmtId="49" fontId="18" fillId="6" borderId="47" xfId="0" applyNumberFormat="1" applyFont="1" applyFill="1" applyBorder="1" applyAlignment="1">
      <alignment horizontal="center"/>
    </xf>
    <xf numFmtId="49" fontId="18" fillId="6" borderId="3" xfId="0" applyNumberFormat="1" applyFont="1" applyFill="1" applyBorder="1" applyAlignment="1">
      <alignment horizontal="center"/>
    </xf>
    <xf numFmtId="49" fontId="18" fillId="6" borderId="36" xfId="0" applyNumberFormat="1" applyFont="1" applyFill="1" applyBorder="1" applyAlignment="1">
      <alignment horizontal="center"/>
    </xf>
    <xf numFmtId="49" fontId="18" fillId="6" borderId="15" xfId="0" applyNumberFormat="1" applyFont="1" applyFill="1" applyBorder="1" applyAlignment="1">
      <alignment horizontal="center"/>
    </xf>
    <xf numFmtId="49" fontId="15" fillId="6" borderId="15" xfId="0" applyNumberFormat="1" applyFont="1" applyFill="1" applyBorder="1" applyAlignment="1">
      <alignment horizontal="center"/>
    </xf>
    <xf numFmtId="49" fontId="15" fillId="6" borderId="3" xfId="0" applyNumberFormat="1" applyFont="1" applyFill="1" applyBorder="1" applyAlignment="1">
      <alignment horizontal="center"/>
    </xf>
    <xf numFmtId="49" fontId="15" fillId="6" borderId="36" xfId="0" applyNumberFormat="1" applyFont="1" applyFill="1" applyBorder="1" applyAlignment="1">
      <alignment horizontal="center"/>
    </xf>
    <xf numFmtId="4" fontId="15" fillId="0" borderId="8" xfId="0" applyNumberFormat="1" applyFont="1" applyBorder="1" applyAlignment="1"/>
    <xf numFmtId="4" fontId="15" fillId="0" borderId="8" xfId="0" applyNumberFormat="1" applyFont="1" applyBorder="1" applyAlignment="1">
      <alignment horizontal="right"/>
    </xf>
    <xf numFmtId="4" fontId="19" fillId="0" borderId="8" xfId="0" applyNumberFormat="1" applyFont="1" applyBorder="1" applyAlignment="1">
      <alignment horizontal="right" vertical="center"/>
    </xf>
    <xf numFmtId="4" fontId="15" fillId="4" borderId="16" xfId="0" applyNumberFormat="1" applyFont="1" applyFill="1" applyBorder="1" applyAlignment="1">
      <alignment horizontal="center" vertical="center"/>
    </xf>
    <xf numFmtId="4" fontId="15" fillId="4" borderId="8" xfId="0" applyNumberFormat="1" applyFont="1" applyFill="1" applyBorder="1" applyAlignment="1">
      <alignment horizontal="center" vertical="center"/>
    </xf>
    <xf numFmtId="4" fontId="15" fillId="4" borderId="10" xfId="0" applyNumberFormat="1" applyFont="1" applyFill="1" applyBorder="1" applyAlignment="1">
      <alignment horizontal="center" vertical="center"/>
    </xf>
    <xf numFmtId="4" fontId="15" fillId="0" borderId="8" xfId="0" applyNumberFormat="1" applyFont="1" applyBorder="1" applyAlignment="1">
      <alignment horizontal="center"/>
    </xf>
    <xf numFmtId="4" fontId="15" fillId="0" borderId="0" xfId="0" applyNumberFormat="1" applyFont="1" applyBorder="1" applyAlignment="1">
      <alignment horizontal="center"/>
    </xf>
    <xf numFmtId="4" fontId="15" fillId="0" borderId="9" xfId="0" applyNumberFormat="1" applyFont="1" applyBorder="1" applyAlignment="1">
      <alignment horizontal="center"/>
    </xf>
    <xf numFmtId="4" fontId="15" fillId="0" borderId="31" xfId="0" applyNumberFormat="1" applyFont="1" applyBorder="1" applyAlignment="1">
      <alignment horizontal="center"/>
    </xf>
    <xf numFmtId="4" fontId="15" fillId="0" borderId="14" xfId="0" applyNumberFormat="1" applyFont="1" applyBorder="1" applyAlignment="1">
      <alignment horizontal="center"/>
    </xf>
    <xf numFmtId="4" fontId="19" fillId="0" borderId="8" xfId="0" applyNumberFormat="1" applyFont="1" applyBorder="1" applyAlignment="1">
      <alignment horizontal="center" vertical="center"/>
    </xf>
    <xf numFmtId="4" fontId="19" fillId="4" borderId="8" xfId="0" applyNumberFormat="1" applyFont="1" applyFill="1" applyBorder="1" applyAlignment="1">
      <alignment horizontal="center" vertical="center"/>
    </xf>
    <xf numFmtId="0" fontId="15" fillId="0" borderId="29" xfId="0" applyFont="1" applyBorder="1" applyAlignment="1">
      <alignment horizontal="left" indent="1"/>
    </xf>
    <xf numFmtId="0" fontId="15" fillId="0" borderId="37" xfId="0" applyFont="1" applyBorder="1" applyAlignment="1"/>
    <xf numFmtId="0" fontId="15" fillId="0" borderId="6" xfId="0" applyFont="1" applyBorder="1" applyAlignment="1"/>
    <xf numFmtId="0" fontId="15" fillId="0" borderId="15" xfId="0" applyFont="1" applyBorder="1" applyAlignment="1"/>
    <xf numFmtId="49" fontId="18" fillId="6" borderId="37" xfId="0" applyNumberFormat="1" applyFont="1" applyFill="1" applyBorder="1" applyAlignment="1">
      <alignment horizontal="center"/>
    </xf>
    <xf numFmtId="49" fontId="18" fillId="6" borderId="6" xfId="0" applyNumberFormat="1" applyFont="1" applyFill="1" applyBorder="1" applyAlignment="1">
      <alignment horizontal="center"/>
    </xf>
    <xf numFmtId="0" fontId="19" fillId="0" borderId="37" xfId="0" applyFont="1" applyBorder="1" applyAlignment="1">
      <alignment horizontal="center"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5" fillId="0" borderId="47" xfId="0" applyFont="1" applyBorder="1" applyAlignment="1"/>
    <xf numFmtId="0" fontId="15" fillId="0" borderId="3" xfId="0" applyFont="1" applyBorder="1" applyAlignment="1"/>
    <xf numFmtId="49" fontId="15" fillId="0" borderId="54" xfId="0" applyNumberFormat="1" applyFont="1" applyBorder="1" applyAlignment="1">
      <alignment horizontal="center"/>
    </xf>
    <xf numFmtId="49" fontId="15" fillId="0" borderId="14" xfId="0" applyNumberFormat="1" applyFont="1" applyBorder="1" applyAlignment="1">
      <alignment horizontal="center"/>
    </xf>
    <xf numFmtId="0" fontId="19" fillId="0" borderId="30" xfId="0" applyFont="1" applyBorder="1" applyAlignment="1">
      <alignment horizontal="center"/>
    </xf>
    <xf numFmtId="0" fontId="19" fillId="0" borderId="0" xfId="0" applyFont="1" applyBorder="1" applyAlignment="1">
      <alignment horizontal="center"/>
    </xf>
    <xf numFmtId="0" fontId="19" fillId="0" borderId="9" xfId="0" applyFont="1" applyBorder="1" applyAlignment="1">
      <alignment horizontal="center"/>
    </xf>
    <xf numFmtId="0" fontId="19" fillId="0" borderId="8" xfId="0" applyFont="1" applyBorder="1" applyAlignment="1">
      <alignment horizontal="center"/>
    </xf>
    <xf numFmtId="0" fontId="18" fillId="0" borderId="0" xfId="0" applyFont="1" applyAlignment="1">
      <alignment horizontal="center"/>
    </xf>
    <xf numFmtId="0" fontId="19" fillId="0" borderId="56" xfId="0" applyFont="1" applyBorder="1" applyAlignment="1">
      <alignment horizontal="center"/>
    </xf>
    <xf numFmtId="0" fontId="19" fillId="0" borderId="57" xfId="0" applyFont="1" applyBorder="1" applyAlignment="1">
      <alignment horizontal="center"/>
    </xf>
    <xf numFmtId="0" fontId="19" fillId="0" borderId="58" xfId="0" applyFont="1" applyBorder="1" applyAlignment="1">
      <alignment horizontal="center"/>
    </xf>
    <xf numFmtId="0" fontId="19" fillId="0" borderId="59" xfId="0" applyFont="1" applyBorder="1" applyAlignment="1">
      <alignment horizontal="center"/>
    </xf>
    <xf numFmtId="0" fontId="19" fillId="0" borderId="59" xfId="0" applyFont="1" applyBorder="1" applyAlignment="1">
      <alignment horizontal="center" wrapText="1"/>
    </xf>
    <xf numFmtId="0" fontId="19" fillId="0" borderId="57" xfId="0" applyFont="1" applyBorder="1" applyAlignment="1">
      <alignment horizontal="center" wrapText="1"/>
    </xf>
    <xf numFmtId="0" fontId="19" fillId="0" borderId="58" xfId="0" applyFont="1" applyBorder="1" applyAlignment="1">
      <alignment horizontal="center" wrapText="1"/>
    </xf>
    <xf numFmtId="0" fontId="19" fillId="0" borderId="8" xfId="0" applyFont="1" applyBorder="1" applyAlignment="1">
      <alignment horizontal="center" wrapText="1"/>
    </xf>
    <xf numFmtId="0" fontId="19" fillId="0" borderId="0"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19" fillId="0" borderId="2" xfId="0" applyFont="1" applyBorder="1" applyAlignment="1">
      <alignment horizontal="center" wrapText="1"/>
    </xf>
    <xf numFmtId="0" fontId="19" fillId="0" borderId="11" xfId="0" applyFont="1" applyBorder="1" applyAlignment="1">
      <alignment horizontal="center" wrapText="1"/>
    </xf>
    <xf numFmtId="0" fontId="19" fillId="0" borderId="39" xfId="0" applyFont="1" applyBorder="1" applyAlignment="1">
      <alignment horizontal="center"/>
    </xf>
    <xf numFmtId="0" fontId="19" fillId="0" borderId="40" xfId="0" applyFont="1" applyBorder="1" applyAlignment="1">
      <alignment horizontal="center"/>
    </xf>
    <xf numFmtId="0" fontId="19" fillId="0" borderId="6" xfId="0" applyFont="1" applyBorder="1" applyAlignment="1">
      <alignment horizontal="center" wrapText="1"/>
    </xf>
    <xf numFmtId="0" fontId="19" fillId="0" borderId="6" xfId="0" applyFont="1" applyBorder="1" applyAlignment="1">
      <alignment horizontal="center"/>
    </xf>
    <xf numFmtId="0" fontId="19" fillId="0" borderId="28" xfId="0" applyFont="1" applyBorder="1" applyAlignment="1">
      <alignment horizontal="center"/>
    </xf>
    <xf numFmtId="0" fontId="19" fillId="0" borderId="28" xfId="0" applyFont="1" applyBorder="1" applyAlignment="1">
      <alignment horizontal="center" wrapText="1"/>
    </xf>
    <xf numFmtId="0" fontId="0" fillId="0" borderId="6" xfId="0" applyBorder="1"/>
    <xf numFmtId="0" fontId="37" fillId="0" borderId="31" xfId="0" applyFont="1" applyBorder="1" applyAlignment="1">
      <alignment horizontal="center" wrapText="1"/>
    </xf>
    <xf numFmtId="0" fontId="37" fillId="0" borderId="32" xfId="0" applyFont="1" applyBorder="1" applyAlignment="1">
      <alignment horizontal="center" wrapText="1"/>
    </xf>
    <xf numFmtId="0" fontId="37" fillId="0" borderId="14" xfId="0" applyFont="1" applyBorder="1" applyAlignment="1">
      <alignment horizontal="center" wrapText="1"/>
    </xf>
    <xf numFmtId="0" fontId="12" fillId="0" borderId="0" xfId="0" applyFont="1" applyAlignment="1">
      <alignment horizontal="center"/>
    </xf>
    <xf numFmtId="0" fontId="15" fillId="0" borderId="7" xfId="0" applyFont="1" applyBorder="1" applyAlignment="1">
      <alignment horizontal="center" vertical="center"/>
    </xf>
    <xf numFmtId="0" fontId="15" fillId="0" borderId="49" xfId="0" applyFont="1" applyBorder="1" applyAlignment="1">
      <alignment horizontal="center" vertical="center"/>
    </xf>
    <xf numFmtId="0" fontId="15" fillId="0" borderId="1" xfId="0" applyFont="1" applyBorder="1" applyAlignment="1">
      <alignment horizontal="center" vertical="center"/>
    </xf>
    <xf numFmtId="0" fontId="15" fillId="0" borderId="60" xfId="0" applyFont="1" applyBorder="1" applyAlignment="1">
      <alignment horizontal="center" vertical="center"/>
    </xf>
    <xf numFmtId="0" fontId="16" fillId="0" borderId="0" xfId="0" applyFont="1" applyAlignment="1">
      <alignment horizontal="center" vertical="top"/>
    </xf>
    <xf numFmtId="49" fontId="11" fillId="0" borderId="2" xfId="0" applyNumberFormat="1" applyFont="1" applyBorder="1" applyAlignment="1">
      <alignment horizontal="center"/>
    </xf>
    <xf numFmtId="0" fontId="11" fillId="0" borderId="33" xfId="0" applyFont="1" applyBorder="1" applyAlignment="1">
      <alignment horizontal="center"/>
    </xf>
    <xf numFmtId="0" fontId="15" fillId="4" borderId="48" xfId="0" applyFont="1" applyFill="1" applyBorder="1" applyAlignment="1">
      <alignment horizontal="left" wrapText="1"/>
    </xf>
    <xf numFmtId="0" fontId="15" fillId="4" borderId="7" xfId="0" applyFont="1" applyFill="1" applyBorder="1" applyAlignment="1">
      <alignment horizontal="left" wrapText="1"/>
    </xf>
    <xf numFmtId="0" fontId="15" fillId="4" borderId="51" xfId="0" applyFont="1" applyFill="1" applyBorder="1" applyAlignment="1">
      <alignment horizontal="left" wrapText="1"/>
    </xf>
    <xf numFmtId="0" fontId="15" fillId="4" borderId="43" xfId="0" applyFont="1" applyFill="1" applyBorder="1" applyAlignment="1">
      <alignment horizontal="left" wrapText="1"/>
    </xf>
    <xf numFmtId="0" fontId="15" fillId="4" borderId="2" xfId="0" applyFont="1" applyFill="1" applyBorder="1" applyAlignment="1">
      <alignment horizontal="left" wrapText="1"/>
    </xf>
    <xf numFmtId="0" fontId="15" fillId="4" borderId="35" xfId="0" applyFont="1" applyFill="1" applyBorder="1" applyAlignment="1">
      <alignment horizontal="left" wrapText="1"/>
    </xf>
    <xf numFmtId="4" fontId="15" fillId="4" borderId="31" xfId="0" applyNumberFormat="1" applyFont="1" applyFill="1" applyBorder="1" applyAlignment="1">
      <alignment horizontal="right" vertical="center"/>
    </xf>
    <xf numFmtId="4" fontId="15" fillId="4" borderId="14" xfId="0" applyNumberFormat="1" applyFont="1" applyFill="1" applyBorder="1" applyAlignment="1">
      <alignment horizontal="right" vertical="center"/>
    </xf>
    <xf numFmtId="4" fontId="15" fillId="0" borderId="31" xfId="0" applyNumberFormat="1" applyFont="1" applyBorder="1" applyAlignment="1">
      <alignment horizontal="right" vertical="center"/>
    </xf>
    <xf numFmtId="4" fontId="15" fillId="0" borderId="14" xfId="0" applyNumberFormat="1" applyFont="1" applyBorder="1" applyAlignment="1">
      <alignment horizontal="right" vertical="center"/>
    </xf>
    <xf numFmtId="4" fontId="15" fillId="0" borderId="29" xfId="0" applyNumberFormat="1" applyFont="1" applyBorder="1" applyAlignment="1">
      <alignment horizontal="right" vertical="center"/>
    </xf>
    <xf numFmtId="4" fontId="15" fillId="0" borderId="27" xfId="0" applyNumberFormat="1" applyFont="1" applyBorder="1" applyAlignment="1">
      <alignment horizontal="right" vertical="center"/>
    </xf>
    <xf numFmtId="0" fontId="37" fillId="0" borderId="6" xfId="0" applyFont="1" applyBorder="1" applyAlignment="1">
      <alignment horizontal="center" wrapText="1"/>
    </xf>
    <xf numFmtId="0" fontId="19" fillId="0" borderId="6" xfId="0" applyFont="1" applyBorder="1" applyAlignment="1">
      <alignment horizontal="right"/>
    </xf>
    <xf numFmtId="0" fontId="19" fillId="4" borderId="6" xfId="0" applyFont="1" applyFill="1" applyBorder="1" applyAlignment="1">
      <alignment horizontal="center"/>
    </xf>
    <xf numFmtId="4" fontId="15" fillId="0" borderId="17" xfId="0" applyNumberFormat="1" applyFont="1" applyBorder="1" applyAlignment="1">
      <alignment horizontal="center"/>
    </xf>
    <xf numFmtId="4" fontId="15" fillId="0" borderId="33" xfId="0" applyNumberFormat="1" applyFont="1" applyBorder="1" applyAlignment="1">
      <alignment horizontal="center"/>
    </xf>
    <xf numFmtId="4" fontId="15" fillId="0" borderId="55" xfId="0" applyNumberFormat="1" applyFont="1" applyBorder="1" applyAlignment="1">
      <alignment horizontal="center"/>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15" fillId="0" borderId="2" xfId="0" applyFont="1" applyFill="1" applyBorder="1" applyAlignment="1">
      <alignment horizontal="center"/>
    </xf>
    <xf numFmtId="0" fontId="16" fillId="0" borderId="7" xfId="0" applyFont="1" applyFill="1" applyBorder="1" applyAlignment="1">
      <alignment horizontal="center" vertical="top"/>
    </xf>
    <xf numFmtId="49" fontId="15" fillId="0" borderId="2" xfId="0" applyNumberFormat="1" applyFont="1" applyFill="1" applyBorder="1" applyAlignment="1">
      <alignment horizontal="center"/>
    </xf>
    <xf numFmtId="0" fontId="15" fillId="0" borderId="0" xfId="0" applyFont="1" applyFill="1" applyBorder="1" applyAlignment="1">
      <alignment horizontal="right"/>
    </xf>
    <xf numFmtId="49" fontId="15" fillId="0" borderId="2" xfId="0" applyNumberFormat="1" applyFont="1" applyFill="1" applyBorder="1" applyAlignment="1">
      <alignment horizontal="left"/>
    </xf>
    <xf numFmtId="0" fontId="15" fillId="0" borderId="0" xfId="0" applyFont="1" applyFill="1" applyAlignment="1">
      <alignment horizontal="right"/>
    </xf>
    <xf numFmtId="49" fontId="15" fillId="0" borderId="47" xfId="0" applyNumberFormat="1" applyFont="1" applyFill="1" applyBorder="1" applyAlignment="1">
      <alignment horizontal="center"/>
    </xf>
    <xf numFmtId="49" fontId="15" fillId="0" borderId="3" xfId="0" applyNumberFormat="1" applyFont="1" applyFill="1" applyBorder="1" applyAlignment="1">
      <alignment horizontal="center"/>
    </xf>
    <xf numFmtId="49" fontId="15" fillId="0" borderId="36" xfId="0" applyNumberFormat="1" applyFont="1" applyFill="1" applyBorder="1" applyAlignment="1">
      <alignment horizontal="center"/>
    </xf>
    <xf numFmtId="49" fontId="15" fillId="0" borderId="44" xfId="0" applyNumberFormat="1" applyFont="1" applyFill="1" applyBorder="1" applyAlignment="1">
      <alignment horizontal="center"/>
    </xf>
    <xf numFmtId="49" fontId="15" fillId="0" borderId="45" xfId="0" applyNumberFormat="1" applyFont="1" applyFill="1" applyBorder="1" applyAlignment="1">
      <alignment horizontal="center"/>
    </xf>
    <xf numFmtId="49" fontId="15" fillId="0" borderId="46" xfId="0" applyNumberFormat="1" applyFont="1" applyFill="1" applyBorder="1" applyAlignment="1">
      <alignment horizontal="center"/>
    </xf>
    <xf numFmtId="0" fontId="15" fillId="0" borderId="7" xfId="0" applyFont="1" applyFill="1" applyBorder="1" applyAlignment="1">
      <alignment horizontal="left" indent="4"/>
    </xf>
    <xf numFmtId="49" fontId="15" fillId="0" borderId="48" xfId="0" applyNumberFormat="1" applyFont="1" applyFill="1" applyBorder="1" applyAlignment="1">
      <alignment horizontal="center"/>
    </xf>
    <xf numFmtId="49" fontId="15" fillId="0" borderId="7" xfId="0" applyNumberFormat="1" applyFont="1" applyFill="1" applyBorder="1" applyAlignment="1">
      <alignment horizontal="center"/>
    </xf>
    <xf numFmtId="49" fontId="15" fillId="0" borderId="49" xfId="0" applyNumberFormat="1" applyFont="1" applyFill="1" applyBorder="1" applyAlignment="1">
      <alignment horizontal="center"/>
    </xf>
    <xf numFmtId="49" fontId="15" fillId="0" borderId="61" xfId="0" applyNumberFormat="1" applyFont="1" applyFill="1" applyBorder="1" applyAlignment="1">
      <alignment horizontal="center"/>
    </xf>
    <xf numFmtId="49" fontId="15" fillId="0" borderId="1" xfId="0" applyNumberFormat="1" applyFont="1" applyFill="1" applyBorder="1" applyAlignment="1">
      <alignment horizontal="center"/>
    </xf>
    <xf numFmtId="49" fontId="15" fillId="0" borderId="60" xfId="0" applyNumberFormat="1" applyFont="1" applyFill="1" applyBorder="1" applyAlignment="1">
      <alignment horizontal="center"/>
    </xf>
    <xf numFmtId="49" fontId="15" fillId="0" borderId="16" xfId="0" applyNumberFormat="1" applyFont="1" applyFill="1" applyBorder="1" applyAlignment="1">
      <alignment horizontal="center"/>
    </xf>
    <xf numFmtId="49" fontId="15" fillId="0" borderId="62" xfId="0" applyNumberFormat="1" applyFont="1" applyFill="1" applyBorder="1" applyAlignment="1">
      <alignment horizontal="center"/>
    </xf>
    <xf numFmtId="0" fontId="15" fillId="0" borderId="16" xfId="0" applyNumberFormat="1" applyFont="1" applyFill="1" applyBorder="1" applyAlignment="1">
      <alignment horizontal="center"/>
    </xf>
    <xf numFmtId="0" fontId="15" fillId="0" borderId="7" xfId="0" applyNumberFormat="1" applyFont="1" applyFill="1" applyBorder="1" applyAlignment="1">
      <alignment horizontal="center"/>
    </xf>
    <xf numFmtId="0" fontId="15" fillId="0" borderId="49" xfId="0" applyNumberFormat="1" applyFont="1" applyFill="1" applyBorder="1" applyAlignment="1">
      <alignment horizontal="center"/>
    </xf>
    <xf numFmtId="0" fontId="15" fillId="0" borderId="62" xfId="0" applyNumberFormat="1" applyFont="1" applyFill="1" applyBorder="1" applyAlignment="1">
      <alignment horizontal="center"/>
    </xf>
    <xf numFmtId="0" fontId="15" fillId="0" borderId="1" xfId="0" applyNumberFormat="1" applyFont="1" applyFill="1" applyBorder="1" applyAlignment="1">
      <alignment horizontal="center"/>
    </xf>
    <xf numFmtId="0" fontId="15" fillId="0" borderId="60" xfId="0" applyNumberFormat="1" applyFont="1" applyFill="1" applyBorder="1" applyAlignment="1">
      <alignment horizontal="center"/>
    </xf>
    <xf numFmtId="0" fontId="15" fillId="0" borderId="16" xfId="0" applyNumberFormat="1" applyFont="1" applyFill="1" applyBorder="1" applyAlignment="1">
      <alignment horizontal="right"/>
    </xf>
    <xf numFmtId="0" fontId="15" fillId="0" borderId="7" xfId="0" applyNumberFormat="1" applyFont="1" applyFill="1" applyBorder="1" applyAlignment="1">
      <alignment horizontal="right"/>
    </xf>
    <xf numFmtId="0" fontId="15" fillId="0" borderId="51" xfId="0" applyNumberFormat="1" applyFont="1" applyFill="1" applyBorder="1" applyAlignment="1">
      <alignment horizontal="right"/>
    </xf>
    <xf numFmtId="0" fontId="15" fillId="0" borderId="62" xfId="0" applyNumberFormat="1" applyFont="1" applyFill="1" applyBorder="1" applyAlignment="1">
      <alignment horizontal="right"/>
    </xf>
    <xf numFmtId="0" fontId="15" fillId="0" borderId="1" xfId="0" applyNumberFormat="1" applyFont="1" applyFill="1" applyBorder="1" applyAlignment="1">
      <alignment horizontal="right"/>
    </xf>
    <xf numFmtId="0" fontId="15" fillId="0" borderId="63" xfId="0" applyNumberFormat="1" applyFont="1" applyFill="1" applyBorder="1" applyAlignment="1">
      <alignment horizontal="right"/>
    </xf>
    <xf numFmtId="0" fontId="15" fillId="0" borderId="1" xfId="0" applyFont="1" applyFill="1" applyBorder="1" applyAlignment="1">
      <alignment horizontal="left" indent="4"/>
    </xf>
    <xf numFmtId="0" fontId="15" fillId="0" borderId="49" xfId="0" applyFont="1" applyFill="1" applyBorder="1" applyAlignment="1"/>
    <xf numFmtId="0" fontId="15" fillId="0" borderId="31" xfId="0" applyFont="1" applyFill="1" applyBorder="1" applyAlignment="1"/>
    <xf numFmtId="0" fontId="15" fillId="0" borderId="16" xfId="0" applyFont="1" applyFill="1" applyBorder="1" applyAlignment="1"/>
    <xf numFmtId="49" fontId="15" fillId="0" borderId="43" xfId="0" applyNumberFormat="1" applyFont="1" applyFill="1" applyBorder="1" applyAlignment="1">
      <alignment horizontal="center"/>
    </xf>
    <xf numFmtId="49" fontId="15" fillId="0" borderId="11" xfId="0" applyNumberFormat="1" applyFont="1" applyFill="1" applyBorder="1" applyAlignment="1">
      <alignment horizontal="center"/>
    </xf>
    <xf numFmtId="49" fontId="15" fillId="0" borderId="10" xfId="0" applyNumberFormat="1" applyFont="1" applyFill="1" applyBorder="1" applyAlignment="1">
      <alignment horizontal="center"/>
    </xf>
    <xf numFmtId="0" fontId="15" fillId="0" borderId="10" xfId="0" applyNumberFormat="1" applyFont="1" applyFill="1" applyBorder="1" applyAlignment="1">
      <alignment horizontal="center"/>
    </xf>
    <xf numFmtId="0" fontId="15" fillId="0" borderId="2" xfId="0" applyNumberFormat="1" applyFont="1" applyFill="1" applyBorder="1" applyAlignment="1">
      <alignment horizontal="center"/>
    </xf>
    <xf numFmtId="0" fontId="15" fillId="0" borderId="11" xfId="0" applyNumberFormat="1" applyFont="1" applyFill="1" applyBorder="1" applyAlignment="1">
      <alignment horizontal="center"/>
    </xf>
    <xf numFmtId="0" fontId="15" fillId="0" borderId="10"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35" xfId="0" applyNumberFormat="1" applyFont="1" applyFill="1" applyBorder="1" applyAlignment="1">
      <alignment horizontal="right"/>
    </xf>
    <xf numFmtId="0" fontId="15" fillId="0" borderId="2" xfId="0" applyFont="1" applyFill="1" applyBorder="1" applyAlignment="1"/>
    <xf numFmtId="0" fontId="15" fillId="0" borderId="2" xfId="0" applyFont="1" applyFill="1" applyBorder="1" applyAlignment="1">
      <alignment horizontal="left" indent="4"/>
    </xf>
    <xf numFmtId="0" fontId="23" fillId="0" borderId="15" xfId="0" applyFont="1" applyFill="1" applyBorder="1" applyAlignment="1">
      <alignment horizontal="left" indent="2"/>
    </xf>
    <xf numFmtId="0" fontId="23" fillId="0" borderId="3" xfId="0" applyFont="1" applyFill="1" applyBorder="1" applyAlignment="1">
      <alignment horizontal="left" indent="2"/>
    </xf>
    <xf numFmtId="0" fontId="23" fillId="0" borderId="50" xfId="0" applyFont="1" applyFill="1" applyBorder="1" applyAlignment="1">
      <alignment horizontal="left" indent="2"/>
    </xf>
    <xf numFmtId="49" fontId="15" fillId="0" borderId="37" xfId="0" applyNumberFormat="1" applyFont="1" applyFill="1" applyBorder="1" applyAlignment="1">
      <alignment horizontal="center"/>
    </xf>
    <xf numFmtId="49" fontId="15" fillId="0" borderId="6" xfId="0" applyNumberFormat="1" applyFont="1" applyFill="1" applyBorder="1" applyAlignment="1">
      <alignment horizontal="center"/>
    </xf>
    <xf numFmtId="2" fontId="15" fillId="0" borderId="15" xfId="0" applyNumberFormat="1" applyFont="1" applyFill="1" applyBorder="1" applyAlignment="1">
      <alignment horizontal="center"/>
    </xf>
    <xf numFmtId="2" fontId="15" fillId="0" borderId="3" xfId="0" applyNumberFormat="1" applyFont="1" applyFill="1" applyBorder="1" applyAlignment="1">
      <alignment horizontal="center"/>
    </xf>
    <xf numFmtId="2" fontId="15" fillId="0" borderId="36" xfId="0" applyNumberFormat="1" applyFont="1" applyFill="1" applyBorder="1" applyAlignment="1">
      <alignment horizontal="center"/>
    </xf>
    <xf numFmtId="0" fontId="15" fillId="0" borderId="6" xfId="0" applyNumberFormat="1" applyFont="1" applyFill="1" applyBorder="1" applyAlignment="1">
      <alignment horizontal="right"/>
    </xf>
    <xf numFmtId="0" fontId="15" fillId="0" borderId="28" xfId="0" applyNumberFormat="1" applyFont="1" applyFill="1" applyBorder="1" applyAlignment="1">
      <alignment horizontal="right"/>
    </xf>
    <xf numFmtId="0" fontId="15" fillId="0" borderId="15" xfId="0" applyFont="1" applyFill="1" applyBorder="1" applyAlignment="1">
      <alignment horizontal="left" indent="3"/>
    </xf>
    <xf numFmtId="0" fontId="15" fillId="0" borderId="3" xfId="0" applyFont="1" applyFill="1" applyBorder="1" applyAlignment="1">
      <alignment horizontal="left" indent="3"/>
    </xf>
    <xf numFmtId="0" fontId="15" fillId="0" borderId="50" xfId="0" applyFont="1" applyFill="1" applyBorder="1" applyAlignment="1">
      <alignment horizontal="left" indent="3"/>
    </xf>
    <xf numFmtId="0" fontId="15" fillId="0" borderId="15"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36" xfId="0" applyNumberFormat="1" applyFont="1" applyFill="1" applyBorder="1" applyAlignment="1">
      <alignment horizontal="center"/>
    </xf>
    <xf numFmtId="0" fontId="15" fillId="0" borderId="7" xfId="0" applyFont="1" applyFill="1" applyBorder="1" applyAlignment="1">
      <alignment horizontal="left" indent="3"/>
    </xf>
    <xf numFmtId="0" fontId="15" fillId="0" borderId="2" xfId="0" applyFont="1" applyFill="1" applyBorder="1" applyAlignment="1">
      <alignment horizontal="left" indent="3"/>
    </xf>
    <xf numFmtId="0" fontId="15" fillId="0" borderId="6" xfId="0" applyNumberFormat="1" applyFont="1" applyFill="1" applyBorder="1" applyAlignment="1">
      <alignment horizontal="left"/>
    </xf>
    <xf numFmtId="0" fontId="15" fillId="0" borderId="0" xfId="0" applyFont="1" applyFill="1" applyBorder="1" applyAlignment="1">
      <alignment horizontal="left" indent="3"/>
    </xf>
    <xf numFmtId="0" fontId="15" fillId="0" borderId="53" xfId="0" applyFont="1" applyFill="1" applyBorder="1" applyAlignment="1">
      <alignment horizontal="left" indent="3"/>
    </xf>
    <xf numFmtId="0" fontId="15" fillId="0" borderId="16" xfId="0" applyNumberFormat="1" applyFont="1" applyFill="1" applyBorder="1" applyAlignment="1">
      <alignment horizontal="left"/>
    </xf>
    <xf numFmtId="0" fontId="15" fillId="0" borderId="7" xfId="0" applyNumberFormat="1" applyFont="1" applyFill="1" applyBorder="1" applyAlignment="1">
      <alignment horizontal="left"/>
    </xf>
    <xf numFmtId="0" fontId="15" fillId="0" borderId="49" xfId="0" applyNumberFormat="1" applyFont="1" applyFill="1" applyBorder="1" applyAlignment="1">
      <alignment horizontal="left"/>
    </xf>
    <xf numFmtId="0" fontId="15" fillId="0" borderId="10" xfId="0" applyNumberFormat="1" applyFont="1" applyFill="1" applyBorder="1" applyAlignment="1">
      <alignment horizontal="left"/>
    </xf>
    <xf numFmtId="0" fontId="15" fillId="0" borderId="2" xfId="0" applyNumberFormat="1" applyFont="1" applyFill="1" applyBorder="1" applyAlignment="1">
      <alignment horizontal="left"/>
    </xf>
    <xf numFmtId="0" fontId="15" fillId="0" borderId="11" xfId="0" applyNumberFormat="1" applyFont="1" applyFill="1" applyBorder="1" applyAlignment="1">
      <alignment horizontal="left"/>
    </xf>
    <xf numFmtId="0" fontId="15" fillId="0" borderId="49" xfId="0" applyNumberFormat="1" applyFont="1" applyFill="1" applyBorder="1" applyAlignment="1">
      <alignment horizontal="right"/>
    </xf>
    <xf numFmtId="0" fontId="15" fillId="0" borderId="11" xfId="0" applyNumberFormat="1" applyFont="1" applyFill="1" applyBorder="1" applyAlignment="1">
      <alignment horizontal="right"/>
    </xf>
    <xf numFmtId="0" fontId="15" fillId="0" borderId="15" xfId="0" applyFont="1" applyFill="1" applyBorder="1" applyAlignment="1">
      <alignment horizontal="left" indent="2"/>
    </xf>
    <xf numFmtId="0" fontId="15" fillId="0" borderId="3" xfId="0" applyFont="1" applyFill="1" applyBorder="1" applyAlignment="1">
      <alignment horizontal="left" indent="2"/>
    </xf>
    <xf numFmtId="0" fontId="15" fillId="0" borderId="50" xfId="0" applyFont="1" applyFill="1" applyBorder="1" applyAlignment="1">
      <alignment horizontal="left" indent="2"/>
    </xf>
    <xf numFmtId="0" fontId="23" fillId="0" borderId="7" xfId="0" applyFont="1" applyFill="1" applyBorder="1" applyAlignment="1">
      <alignment horizontal="left" indent="2"/>
    </xf>
    <xf numFmtId="0" fontId="23" fillId="0" borderId="2" xfId="0" applyFont="1" applyFill="1" applyBorder="1" applyAlignment="1">
      <alignment horizontal="left" indent="2"/>
    </xf>
    <xf numFmtId="49" fontId="15" fillId="0" borderId="8" xfId="0" applyNumberFormat="1" applyFont="1" applyFill="1" applyBorder="1" applyAlignment="1">
      <alignment horizontal="center"/>
    </xf>
    <xf numFmtId="49" fontId="15" fillId="0" borderId="0" xfId="0" applyNumberFormat="1" applyFont="1" applyFill="1" applyBorder="1" applyAlignment="1">
      <alignment horizontal="center"/>
    </xf>
    <xf numFmtId="49" fontId="15" fillId="0" borderId="9" xfId="0" applyNumberFormat="1" applyFont="1" applyFill="1" applyBorder="1" applyAlignment="1">
      <alignment horizontal="center"/>
    </xf>
    <xf numFmtId="0" fontId="15" fillId="0" borderId="8" xfId="0" applyNumberFormat="1" applyFont="1" applyFill="1" applyBorder="1" applyAlignment="1">
      <alignment horizontal="center"/>
    </xf>
    <xf numFmtId="0" fontId="15" fillId="0" borderId="0" xfId="0" applyNumberFormat="1" applyFont="1" applyFill="1" applyBorder="1" applyAlignment="1">
      <alignment horizontal="center"/>
    </xf>
    <xf numFmtId="0" fontId="15" fillId="0" borderId="9" xfId="0" applyNumberFormat="1" applyFont="1" applyFill="1" applyBorder="1" applyAlignment="1">
      <alignment horizontal="center"/>
    </xf>
    <xf numFmtId="0" fontId="15" fillId="0" borderId="8" xfId="0" applyNumberFormat="1" applyFont="1" applyFill="1" applyBorder="1" applyAlignment="1">
      <alignment horizontal="right"/>
    </xf>
    <xf numFmtId="0" fontId="15" fillId="0" borderId="0" xfId="0" applyNumberFormat="1" applyFont="1" applyFill="1" applyBorder="1" applyAlignment="1">
      <alignment horizontal="right"/>
    </xf>
    <xf numFmtId="0" fontId="15" fillId="0" borderId="53" xfId="0" applyNumberFormat="1" applyFont="1" applyFill="1" applyBorder="1" applyAlignment="1">
      <alignment horizontal="right"/>
    </xf>
    <xf numFmtId="0" fontId="15" fillId="0" borderId="8" xfId="0" applyFont="1" applyFill="1" applyBorder="1" applyAlignment="1">
      <alignment horizontal="left" indent="1"/>
    </xf>
    <xf numFmtId="0" fontId="15" fillId="0" borderId="0" xfId="0" applyFont="1" applyFill="1" applyBorder="1" applyAlignment="1">
      <alignment horizontal="left" indent="1"/>
    </xf>
    <xf numFmtId="0" fontId="15" fillId="0" borderId="53" xfId="0" applyFont="1" applyFill="1" applyBorder="1" applyAlignment="1">
      <alignment horizontal="left" indent="1"/>
    </xf>
    <xf numFmtId="0" fontId="15" fillId="0" borderId="2" xfId="0" applyFont="1" applyFill="1" applyBorder="1" applyAlignment="1">
      <alignment horizontal="left" indent="1"/>
    </xf>
    <xf numFmtId="0" fontId="15" fillId="0" borderId="7" xfId="0" applyFont="1" applyFill="1" applyBorder="1" applyAlignment="1">
      <alignment horizontal="left" indent="2"/>
    </xf>
    <xf numFmtId="49" fontId="15" fillId="0" borderId="30" xfId="0" applyNumberFormat="1" applyFont="1" applyFill="1" applyBorder="1" applyAlignment="1">
      <alignment horizontal="center"/>
    </xf>
    <xf numFmtId="0" fontId="23" fillId="0" borderId="0" xfId="0" applyFont="1" applyFill="1" applyBorder="1" applyAlignment="1">
      <alignment horizontal="left" indent="2"/>
    </xf>
    <xf numFmtId="0" fontId="15" fillId="0" borderId="16" xfId="0" applyFont="1" applyFill="1" applyBorder="1" applyAlignment="1">
      <alignment horizontal="left" indent="1"/>
    </xf>
    <xf numFmtId="0" fontId="15" fillId="0" borderId="7" xfId="0" applyFont="1" applyFill="1" applyBorder="1" applyAlignment="1">
      <alignment horizontal="left" indent="1"/>
    </xf>
    <xf numFmtId="0" fontId="15" fillId="0" borderId="51" xfId="0" applyFont="1" applyFill="1" applyBorder="1" applyAlignment="1">
      <alignment horizontal="left" indent="1"/>
    </xf>
    <xf numFmtId="0" fontId="15" fillId="0" borderId="49" xfId="0" applyFont="1" applyFill="1" applyBorder="1" applyAlignment="1">
      <alignment horizontal="left" indent="1"/>
    </xf>
    <xf numFmtId="0" fontId="15" fillId="0" borderId="31" xfId="0" applyFont="1" applyFill="1" applyBorder="1" applyAlignment="1">
      <alignment horizontal="left" indent="1"/>
    </xf>
    <xf numFmtId="0" fontId="19" fillId="0" borderId="3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9" xfId="0" applyFont="1" applyFill="1" applyBorder="1" applyAlignment="1">
      <alignment horizontal="center" vertical="center"/>
    </xf>
    <xf numFmtId="4" fontId="18" fillId="0" borderId="17" xfId="0" applyNumberFormat="1" applyFont="1" applyFill="1" applyBorder="1" applyAlignment="1">
      <alignment horizontal="center"/>
    </xf>
    <xf numFmtId="0" fontId="18" fillId="0" borderId="33" xfId="0" applyNumberFormat="1" applyFont="1" applyFill="1" applyBorder="1" applyAlignment="1">
      <alignment horizontal="center"/>
    </xf>
    <xf numFmtId="0" fontId="18" fillId="0" borderId="55" xfId="0" applyNumberFormat="1" applyFont="1" applyFill="1" applyBorder="1" applyAlignment="1">
      <alignment horizont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30" xfId="0" applyFont="1" applyFill="1" applyBorder="1" applyAlignment="1">
      <alignment horizontal="center" vertical="center"/>
    </xf>
    <xf numFmtId="0" fontId="15" fillId="0" borderId="39" xfId="0" applyNumberFormat="1" applyFont="1" applyFill="1" applyBorder="1" applyAlignment="1">
      <alignment horizontal="right"/>
    </xf>
    <xf numFmtId="0" fontId="15" fillId="0" borderId="40" xfId="0" applyNumberFormat="1" applyFont="1" applyFill="1" applyBorder="1" applyAlignment="1">
      <alignment horizontal="right"/>
    </xf>
    <xf numFmtId="49" fontId="15" fillId="0" borderId="39" xfId="0" applyNumberFormat="1" applyFont="1" applyFill="1" applyBorder="1" applyAlignment="1">
      <alignment horizontal="center"/>
    </xf>
    <xf numFmtId="49" fontId="18" fillId="0" borderId="47" xfId="0" applyNumberFormat="1" applyFont="1" applyFill="1" applyBorder="1" applyAlignment="1">
      <alignment horizontal="center"/>
    </xf>
    <xf numFmtId="49" fontId="18" fillId="0" borderId="3" xfId="0" applyNumberFormat="1" applyFont="1" applyFill="1" applyBorder="1" applyAlignment="1">
      <alignment horizontal="center"/>
    </xf>
    <xf numFmtId="49" fontId="18" fillId="0" borderId="36" xfId="0" applyNumberFormat="1" applyFont="1" applyFill="1" applyBorder="1" applyAlignment="1">
      <alignment horizontal="center"/>
    </xf>
    <xf numFmtId="0" fontId="18" fillId="0" borderId="3" xfId="0" applyFont="1" applyFill="1" applyBorder="1" applyAlignment="1"/>
    <xf numFmtId="49" fontId="18" fillId="0" borderId="38" xfId="0" applyNumberFormat="1" applyFont="1" applyFill="1" applyBorder="1" applyAlignment="1">
      <alignment horizontal="center"/>
    </xf>
    <xf numFmtId="49" fontId="18" fillId="0" borderId="39" xfId="0" applyNumberFormat="1" applyFont="1" applyFill="1" applyBorder="1" applyAlignment="1">
      <alignment horizontal="center"/>
    </xf>
    <xf numFmtId="0" fontId="18" fillId="0" borderId="0" xfId="0" applyFont="1" applyFill="1" applyAlignment="1">
      <alignment horizontal="center"/>
    </xf>
    <xf numFmtId="0" fontId="19"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43" xfId="0" applyFont="1" applyFill="1" applyBorder="1" applyAlignment="1">
      <alignment horizontal="center" vertical="center"/>
    </xf>
    <xf numFmtId="4" fontId="42" fillId="0" borderId="16" xfId="0" applyNumberFormat="1" applyFont="1" applyFill="1" applyBorder="1" applyAlignment="1">
      <alignment horizontal="center"/>
    </xf>
    <xf numFmtId="0" fontId="42" fillId="0" borderId="7" xfId="0" applyNumberFormat="1" applyFont="1" applyFill="1" applyBorder="1" applyAlignment="1">
      <alignment horizontal="center"/>
    </xf>
    <xf numFmtId="0" fontId="42" fillId="0" borderId="49" xfId="0" applyNumberFormat="1" applyFont="1" applyFill="1" applyBorder="1" applyAlignment="1">
      <alignment horizontal="center"/>
    </xf>
    <xf numFmtId="0" fontId="14" fillId="0" borderId="0" xfId="0" applyFont="1" applyFill="1" applyBorder="1" applyAlignment="1">
      <alignment horizontal="center"/>
    </xf>
    <xf numFmtId="49" fontId="41" fillId="0" borderId="15" xfId="0" applyNumberFormat="1" applyFont="1" applyFill="1" applyBorder="1" applyAlignment="1">
      <alignment horizontal="center"/>
    </xf>
    <xf numFmtId="49" fontId="41" fillId="0" borderId="3" xfId="0" applyNumberFormat="1" applyFont="1" applyFill="1" applyBorder="1" applyAlignment="1">
      <alignment horizontal="center"/>
    </xf>
    <xf numFmtId="49" fontId="41" fillId="0" borderId="36" xfId="0" applyNumberFormat="1" applyFont="1" applyFill="1" applyBorder="1" applyAlignment="1">
      <alignment horizontal="center"/>
    </xf>
    <xf numFmtId="0" fontId="15" fillId="0" borderId="15" xfId="0" applyFont="1" applyFill="1" applyBorder="1" applyAlignment="1">
      <alignment horizontal="left"/>
    </xf>
    <xf numFmtId="0" fontId="15" fillId="0" borderId="3" xfId="0" applyFont="1" applyFill="1" applyBorder="1" applyAlignment="1">
      <alignment horizontal="left"/>
    </xf>
    <xf numFmtId="0" fontId="15" fillId="0" borderId="50" xfId="0" applyFont="1" applyFill="1" applyBorder="1" applyAlignment="1">
      <alignment horizontal="left"/>
    </xf>
    <xf numFmtId="49" fontId="15" fillId="0" borderId="15" xfId="0" applyNumberFormat="1" applyFont="1" applyFill="1" applyBorder="1" applyAlignment="1">
      <alignment horizontal="center"/>
    </xf>
    <xf numFmtId="0" fontId="15" fillId="0" borderId="35" xfId="0" applyFont="1" applyFill="1" applyBorder="1" applyAlignment="1">
      <alignment horizontal="left" indent="3"/>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0" fontId="10" fillId="0" borderId="4" xfId="0" applyFont="1" applyBorder="1" applyAlignment="1">
      <alignment horizontal="left"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70" xfId="0" applyFont="1" applyBorder="1" applyAlignment="1">
      <alignment horizontal="center" vertical="center" wrapText="1"/>
    </xf>
    <xf numFmtId="0" fontId="28" fillId="0" borderId="75" xfId="0" applyFont="1" applyBorder="1" applyAlignment="1" applyProtection="1">
      <alignment horizontal="right" wrapText="1" indent="1"/>
      <protection locked="0"/>
    </xf>
    <xf numFmtId="0" fontId="28" fillId="0" borderId="71" xfId="0" applyFont="1" applyBorder="1" applyAlignment="1" applyProtection="1">
      <alignment horizontal="right" wrapText="1" indent="1"/>
      <protection locked="0"/>
    </xf>
    <xf numFmtId="0" fontId="30" fillId="0" borderId="0" xfId="0" applyFont="1" applyAlignment="1">
      <alignment horizontal="center" wrapText="1"/>
    </xf>
    <xf numFmtId="0" fontId="30" fillId="0" borderId="0" xfId="0" applyFont="1" applyAlignment="1">
      <alignment horizontal="center"/>
    </xf>
    <xf numFmtId="0" fontId="28" fillId="0" borderId="0" xfId="0" applyFont="1" applyAlignment="1">
      <alignment horizontal="left" wrapText="1"/>
    </xf>
    <xf numFmtId="0" fontId="29" fillId="0" borderId="0" xfId="0" applyFont="1" applyBorder="1" applyAlignment="1">
      <alignment horizontal="left" wrapText="1" indent="1"/>
    </xf>
    <xf numFmtId="0" fontId="28" fillId="0" borderId="1" xfId="0" applyFont="1" applyBorder="1" applyAlignment="1">
      <alignment horizontal="center"/>
    </xf>
    <xf numFmtId="0" fontId="27" fillId="0" borderId="0" xfId="0" applyFont="1" applyAlignment="1">
      <alignment horizontal="center"/>
    </xf>
    <xf numFmtId="0" fontId="27" fillId="0" borderId="78"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69"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71" xfId="0" applyFont="1" applyBorder="1" applyAlignment="1">
      <alignment horizontal="center" vertical="center" wrapText="1"/>
    </xf>
    <xf numFmtId="0" fontId="28" fillId="0" borderId="75" xfId="0" applyFont="1" applyBorder="1" applyAlignment="1">
      <alignment horizontal="right" wrapText="1" indent="1"/>
    </xf>
    <xf numFmtId="0" fontId="28" fillId="0" borderId="71" xfId="0" applyFont="1" applyBorder="1" applyAlignment="1">
      <alignment horizontal="right" wrapText="1" indent="1"/>
    </xf>
    <xf numFmtId="0" fontId="0" fillId="0" borderId="75" xfId="0" applyBorder="1" applyAlignment="1">
      <alignment horizontal="left" wrapText="1" indent="1"/>
    </xf>
    <xf numFmtId="0" fontId="0" fillId="0" borderId="71" xfId="0" applyBorder="1" applyAlignment="1">
      <alignment horizontal="left" wrapText="1" indent="1"/>
    </xf>
    <xf numFmtId="0" fontId="27" fillId="0" borderId="74" xfId="0" applyFont="1" applyBorder="1" applyAlignment="1">
      <alignment horizontal="left" wrapText="1"/>
    </xf>
    <xf numFmtId="0" fontId="27" fillId="0" borderId="69" xfId="0" applyFont="1" applyBorder="1" applyAlignment="1">
      <alignment horizontal="left" wrapText="1"/>
    </xf>
    <xf numFmtId="0" fontId="27" fillId="0" borderId="75" xfId="0" applyFont="1" applyBorder="1" applyAlignment="1">
      <alignment horizontal="left" wrapText="1"/>
    </xf>
    <xf numFmtId="0" fontId="27" fillId="0" borderId="71" xfId="0" applyFont="1" applyBorder="1" applyAlignment="1">
      <alignment horizontal="left" wrapText="1"/>
    </xf>
    <xf numFmtId="0" fontId="27" fillId="0" borderId="78" xfId="0" applyFont="1" applyBorder="1" applyAlignment="1">
      <alignment horizontal="left" wrapText="1"/>
    </xf>
    <xf numFmtId="0" fontId="27" fillId="0" borderId="80" xfId="0" applyFont="1" applyBorder="1" applyAlignment="1">
      <alignment horizontal="left" wrapText="1"/>
    </xf>
    <xf numFmtId="0" fontId="27" fillId="0" borderId="75" xfId="0" applyFont="1" applyBorder="1" applyAlignment="1">
      <alignment horizontal="justify" wrapText="1"/>
    </xf>
    <xf numFmtId="0" fontId="27" fillId="0" borderId="71" xfId="0" applyFont="1" applyBorder="1" applyAlignment="1">
      <alignment horizontal="justify" wrapText="1"/>
    </xf>
    <xf numFmtId="0" fontId="27" fillId="0" borderId="75" xfId="0" applyFont="1" applyBorder="1" applyAlignment="1">
      <alignment horizontal="center" wrapText="1"/>
    </xf>
    <xf numFmtId="0" fontId="27" fillId="0" borderId="71" xfId="0" applyFont="1" applyBorder="1" applyAlignment="1">
      <alignment horizontal="center" wrapText="1"/>
    </xf>
    <xf numFmtId="0" fontId="28" fillId="0" borderId="1" xfId="0" applyFont="1" applyBorder="1" applyAlignment="1">
      <alignment horizontal="center" wrapText="1"/>
    </xf>
    <xf numFmtId="0" fontId="0" fillId="0" borderId="0" xfId="0" applyAlignment="1">
      <alignment wrapText="1"/>
    </xf>
    <xf numFmtId="0" fontId="28" fillId="0" borderId="75" xfId="0" applyFont="1" applyBorder="1" applyAlignment="1">
      <alignment horizontal="justify" wrapText="1"/>
    </xf>
    <xf numFmtId="0" fontId="28" fillId="0" borderId="71" xfId="0" applyFont="1" applyBorder="1" applyAlignment="1">
      <alignment horizontal="justify" wrapText="1"/>
    </xf>
    <xf numFmtId="0" fontId="27" fillId="0" borderId="75" xfId="0" applyFont="1" applyBorder="1" applyAlignment="1" applyProtection="1">
      <alignment horizontal="justify" wrapText="1"/>
      <protection locked="0"/>
    </xf>
    <xf numFmtId="0" fontId="27" fillId="0" borderId="71" xfId="0" applyFont="1" applyBorder="1" applyAlignment="1" applyProtection="1">
      <alignment horizontal="justify" wrapText="1"/>
      <protection locked="0"/>
    </xf>
    <xf numFmtId="0" fontId="27" fillId="0" borderId="75" xfId="0" applyFont="1" applyBorder="1" applyAlignment="1" applyProtection="1">
      <alignment horizontal="left" wrapText="1"/>
      <protection locked="0"/>
    </xf>
    <xf numFmtId="0" fontId="27" fillId="0" borderId="71" xfId="0" applyFont="1" applyBorder="1" applyAlignment="1" applyProtection="1">
      <alignment horizontal="left" wrapText="1"/>
      <protection locked="0"/>
    </xf>
    <xf numFmtId="0" fontId="0" fillId="0" borderId="0" xfId="0" applyAlignment="1">
      <alignment horizontal="center"/>
    </xf>
    <xf numFmtId="0" fontId="28" fillId="0" borderId="0" xfId="0" applyFont="1" applyAlignment="1">
      <alignment horizontal="center" wrapText="1"/>
    </xf>
    <xf numFmtId="0" fontId="28" fillId="0" borderId="1" xfId="0" applyFont="1" applyBorder="1" applyAlignment="1" applyProtection="1">
      <alignment horizontal="center" wrapText="1"/>
      <protection locked="0"/>
    </xf>
    <xf numFmtId="0" fontId="27" fillId="0" borderId="67" xfId="0" applyFont="1" applyBorder="1" applyAlignment="1" applyProtection="1">
      <alignment horizontal="center" vertical="center" wrapText="1"/>
      <protection locked="0"/>
    </xf>
    <xf numFmtId="0" fontId="27" fillId="0" borderId="68" xfId="0" applyFont="1" applyBorder="1" applyAlignment="1" applyProtection="1">
      <alignment horizontal="center" vertical="center" wrapText="1"/>
      <protection locked="0"/>
    </xf>
    <xf numFmtId="0" fontId="27" fillId="0" borderId="70" xfId="0" applyFont="1" applyBorder="1" applyAlignment="1" applyProtection="1">
      <alignment horizontal="center" vertical="center" wrapText="1"/>
      <protection locked="0"/>
    </xf>
    <xf numFmtId="0" fontId="27" fillId="0" borderId="67" xfId="0" applyFont="1" applyBorder="1" applyAlignment="1">
      <alignment horizontal="center" wrapText="1"/>
    </xf>
    <xf numFmtId="0" fontId="27" fillId="0" borderId="70" xfId="0" applyFont="1" applyBorder="1" applyAlignment="1">
      <alignment horizontal="center" wrapText="1"/>
    </xf>
    <xf numFmtId="0" fontId="38" fillId="0" borderId="0" xfId="0" applyFont="1" applyAlignment="1">
      <alignment horizontal="center"/>
    </xf>
    <xf numFmtId="0" fontId="27" fillId="0" borderId="75" xfId="0" applyFont="1" applyBorder="1" applyAlignment="1" applyProtection="1">
      <alignment wrapText="1"/>
      <protection locked="0"/>
    </xf>
    <xf numFmtId="0" fontId="27" fillId="0" borderId="71" xfId="0" applyFont="1" applyBorder="1" applyAlignment="1" applyProtection="1">
      <alignment wrapText="1"/>
      <protection locked="0"/>
    </xf>
    <xf numFmtId="0" fontId="27" fillId="0" borderId="74" xfId="0" applyFont="1" applyBorder="1" applyAlignment="1" applyProtection="1">
      <alignment wrapText="1"/>
      <protection locked="0"/>
    </xf>
    <xf numFmtId="0" fontId="27" fillId="0" borderId="69" xfId="0" applyFont="1" applyBorder="1" applyAlignment="1" applyProtection="1">
      <alignment wrapText="1"/>
      <protection locked="0"/>
    </xf>
    <xf numFmtId="0" fontId="27" fillId="0" borderId="75" xfId="0" applyFont="1" applyBorder="1" applyAlignment="1">
      <alignment horizontal="left" vertical="center" wrapText="1"/>
    </xf>
    <xf numFmtId="0" fontId="27" fillId="0" borderId="71" xfId="0" applyFont="1" applyBorder="1" applyAlignment="1">
      <alignment horizontal="left" vertical="center" wrapText="1"/>
    </xf>
    <xf numFmtId="0" fontId="27" fillId="0" borderId="75" xfId="0" applyFont="1" applyBorder="1" applyAlignment="1" applyProtection="1">
      <alignment horizontal="left" wrapText="1" indent="1"/>
      <protection locked="0"/>
    </xf>
    <xf numFmtId="0" fontId="27" fillId="0" borderId="71" xfId="0" applyFont="1" applyBorder="1" applyAlignment="1" applyProtection="1">
      <alignment horizontal="left" wrapText="1" indent="1"/>
      <protection locked="0"/>
    </xf>
    <xf numFmtId="0" fontId="27" fillId="0" borderId="78" xfId="0" applyFont="1" applyBorder="1" applyAlignment="1">
      <alignment horizontal="center" wrapText="1"/>
    </xf>
    <xf numFmtId="0" fontId="27" fillId="0" borderId="80" xfId="0" applyFont="1" applyBorder="1" applyAlignment="1">
      <alignment horizontal="center" wrapText="1"/>
    </xf>
    <xf numFmtId="0" fontId="27" fillId="0" borderId="74" xfId="0" applyFont="1" applyBorder="1" applyAlignment="1">
      <alignment horizontal="center" wrapText="1"/>
    </xf>
    <xf numFmtId="0" fontId="27" fillId="0" borderId="69" xfId="0" applyFont="1" applyBorder="1" applyAlignment="1">
      <alignment horizontal="center" wrapText="1"/>
    </xf>
    <xf numFmtId="0" fontId="27" fillId="0" borderId="74" xfId="0" applyFont="1" applyBorder="1" applyAlignment="1" applyProtection="1">
      <alignment horizontal="left" wrapText="1"/>
      <protection locked="0"/>
    </xf>
    <xf numFmtId="0" fontId="27" fillId="0" borderId="69" xfId="0" applyFont="1" applyBorder="1" applyAlignment="1" applyProtection="1">
      <alignment horizontal="left" wrapText="1"/>
      <protection locked="0"/>
    </xf>
    <xf numFmtId="0" fontId="27" fillId="0" borderId="75" xfId="0" applyFont="1" applyBorder="1" applyAlignment="1" applyProtection="1">
      <alignment horizontal="right" wrapText="1" indent="1"/>
      <protection locked="0"/>
    </xf>
    <xf numFmtId="0" fontId="27" fillId="0" borderId="71" xfId="0" applyFont="1" applyBorder="1" applyAlignment="1" applyProtection="1">
      <alignment horizontal="right" wrapText="1" indent="1"/>
      <protection locked="0"/>
    </xf>
    <xf numFmtId="0" fontId="27" fillId="0" borderId="75" xfId="0" applyFont="1" applyBorder="1" applyAlignment="1" applyProtection="1">
      <alignment horizontal="left" vertical="center" wrapText="1"/>
      <protection locked="0"/>
    </xf>
    <xf numFmtId="0" fontId="27" fillId="0" borderId="71" xfId="0" applyFont="1" applyBorder="1" applyAlignment="1" applyProtection="1">
      <alignment horizontal="left" vertical="center" wrapText="1"/>
      <protection locked="0"/>
    </xf>
    <xf numFmtId="0" fontId="27" fillId="0" borderId="82" xfId="0" applyFont="1" applyBorder="1" applyAlignment="1" applyProtection="1">
      <alignment horizontal="justify" wrapText="1"/>
      <protection locked="0"/>
    </xf>
    <xf numFmtId="0" fontId="27" fillId="0" borderId="66" xfId="0" applyFont="1" applyBorder="1" applyAlignment="1" applyProtection="1">
      <alignment horizontal="left" wrapText="1"/>
      <protection locked="0"/>
    </xf>
    <xf numFmtId="0" fontId="27" fillId="0" borderId="79" xfId="0" applyFont="1" applyBorder="1" applyAlignment="1" applyProtection="1">
      <alignment horizontal="left" wrapText="1"/>
      <protection locked="0"/>
    </xf>
    <xf numFmtId="0" fontId="27" fillId="0" borderId="80" xfId="0" applyFont="1" applyBorder="1" applyAlignment="1" applyProtection="1">
      <alignment horizontal="left" wrapText="1"/>
      <protection locked="0"/>
    </xf>
    <xf numFmtId="0" fontId="27" fillId="0" borderId="79" xfId="0" applyFont="1" applyBorder="1" applyAlignment="1" applyProtection="1">
      <alignment horizontal="justify" wrapText="1"/>
      <protection locked="0"/>
    </xf>
    <xf numFmtId="0" fontId="27" fillId="0" borderId="80" xfId="0" applyFont="1" applyBorder="1" applyAlignment="1" applyProtection="1">
      <alignment horizontal="justify" wrapText="1"/>
      <protection locked="0"/>
    </xf>
    <xf numFmtId="0" fontId="0" fillId="0" borderId="74" xfId="0" applyBorder="1" applyAlignment="1" applyProtection="1">
      <alignment horizontal="left" wrapText="1" indent="1"/>
      <protection locked="0"/>
    </xf>
    <xf numFmtId="0" fontId="0" fillId="0" borderId="66" xfId="0" applyBorder="1" applyAlignment="1" applyProtection="1">
      <alignment horizontal="left" wrapText="1" indent="1"/>
      <protection locked="0"/>
    </xf>
    <xf numFmtId="0" fontId="28" fillId="0" borderId="82" xfId="0" applyFont="1" applyBorder="1" applyAlignment="1">
      <alignment horizontal="right" wrapText="1" indent="1"/>
    </xf>
    <xf numFmtId="0" fontId="31" fillId="0" borderId="1" xfId="0" applyFont="1" applyBorder="1" applyAlignment="1">
      <alignment horizontal="center"/>
    </xf>
    <xf numFmtId="0" fontId="27" fillId="0" borderId="82" xfId="0" applyFont="1" applyBorder="1" applyAlignment="1">
      <alignment horizontal="center" wrapText="1"/>
    </xf>
    <xf numFmtId="0" fontId="27" fillId="0" borderId="66" xfId="0" applyFont="1" applyBorder="1" applyAlignment="1" applyProtection="1">
      <alignment horizontal="justify" wrapText="1"/>
      <protection locked="0"/>
    </xf>
    <xf numFmtId="0" fontId="27" fillId="0" borderId="69" xfId="0" applyFont="1" applyBorder="1" applyAlignment="1" applyProtection="1">
      <alignment horizontal="justify" wrapText="1"/>
      <protection locked="0"/>
    </xf>
    <xf numFmtId="0" fontId="0" fillId="0" borderId="78" xfId="0" applyBorder="1" applyAlignment="1" applyProtection="1">
      <alignment horizontal="left" wrapText="1" indent="1"/>
      <protection locked="0"/>
    </xf>
    <xf numFmtId="0" fontId="0" fillId="0" borderId="79" xfId="0" applyBorder="1" applyAlignment="1" applyProtection="1">
      <alignment horizontal="left" wrapText="1" indent="1"/>
      <protection locked="0"/>
    </xf>
    <xf numFmtId="0" fontId="29" fillId="0" borderId="75" xfId="0" applyFont="1" applyBorder="1" applyAlignment="1" applyProtection="1">
      <alignment horizontal="left" wrapText="1" indent="1"/>
      <protection locked="0"/>
    </xf>
    <xf numFmtId="0" fontId="29" fillId="0" borderId="71" xfId="0" applyFont="1" applyBorder="1" applyAlignment="1" applyProtection="1">
      <alignment horizontal="left" wrapText="1" indent="1"/>
      <protection locked="0"/>
    </xf>
    <xf numFmtId="0" fontId="28" fillId="0" borderId="75" xfId="0" applyFont="1" applyBorder="1" applyAlignment="1" applyProtection="1">
      <alignment horizontal="justify" wrapText="1"/>
      <protection locked="0"/>
    </xf>
    <xf numFmtId="0" fontId="28" fillId="0" borderId="71" xfId="0" applyFont="1" applyBorder="1" applyAlignment="1" applyProtection="1">
      <alignment horizontal="justify" wrapText="1"/>
      <protection locked="0"/>
    </xf>
    <xf numFmtId="0" fontId="39" fillId="0" borderId="75" xfId="0" applyFont="1" applyBorder="1" applyAlignment="1" applyProtection="1">
      <alignment wrapText="1"/>
      <protection locked="0"/>
    </xf>
    <xf numFmtId="0" fontId="39" fillId="0" borderId="71" xfId="0" applyFont="1" applyBorder="1" applyAlignment="1" applyProtection="1">
      <alignment wrapText="1"/>
      <protection locked="0"/>
    </xf>
    <xf numFmtId="0" fontId="28" fillId="0" borderId="75" xfId="0" applyFont="1" applyBorder="1" applyAlignment="1" applyProtection="1">
      <alignment horizontal="right" wrapText="1"/>
      <protection locked="0"/>
    </xf>
    <xf numFmtId="0" fontId="28" fillId="0" borderId="71" xfId="0" applyFont="1" applyBorder="1" applyAlignment="1" applyProtection="1">
      <alignment horizontal="right" wrapText="1"/>
      <protection locked="0"/>
    </xf>
    <xf numFmtId="0" fontId="12" fillId="0" borderId="75" xfId="0" applyFont="1" applyBorder="1" applyAlignment="1" applyProtection="1">
      <alignment horizontal="right" wrapText="1"/>
      <protection locked="0"/>
    </xf>
    <xf numFmtId="0" fontId="12" fillId="0" borderId="71" xfId="0" applyFont="1" applyBorder="1" applyAlignment="1" applyProtection="1">
      <alignment horizontal="right" wrapText="1"/>
      <protection locked="0"/>
    </xf>
    <xf numFmtId="0" fontId="39" fillId="0" borderId="75" xfId="0" applyFont="1" applyBorder="1" applyAlignment="1" applyProtection="1">
      <alignment horizontal="right" wrapText="1"/>
      <protection locked="0"/>
    </xf>
    <xf numFmtId="0" fontId="39" fillId="0" borderId="71" xfId="0" applyFont="1" applyBorder="1" applyAlignment="1" applyProtection="1">
      <alignment horizontal="right" wrapText="1"/>
      <protection locked="0"/>
    </xf>
    <xf numFmtId="0" fontId="40" fillId="0" borderId="75" xfId="0" applyFont="1" applyBorder="1" applyAlignment="1" applyProtection="1">
      <alignment horizontal="left" wrapText="1" indent="1"/>
      <protection locked="0"/>
    </xf>
    <xf numFmtId="0" fontId="40" fillId="0" borderId="71" xfId="0" applyFont="1" applyBorder="1" applyAlignment="1" applyProtection="1">
      <alignment horizontal="left" wrapText="1" indent="1"/>
      <protection locked="0"/>
    </xf>
  </cellXfs>
  <cellStyles count="4">
    <cellStyle name="Гиперссылка 2" xfId="1"/>
    <cellStyle name="Обычный" xfId="0" builtinId="0"/>
    <cellStyle name="Обычный 2" xfId="2"/>
    <cellStyle name="Финансов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zoomScaleSheetLayoutView="130" workbookViewId="0">
      <selection activeCell="D19" sqref="D19"/>
    </sheetView>
  </sheetViews>
  <sheetFormatPr defaultRowHeight="14.4" x14ac:dyDescent="0.3"/>
  <cols>
    <col min="3" max="3" width="11.44140625" customWidth="1"/>
    <col min="4" max="4" width="18.109375" customWidth="1"/>
    <col min="5" max="5" width="29.88671875" customWidth="1"/>
    <col min="6" max="6" width="15.44140625" customWidth="1"/>
    <col min="7" max="7" width="14.44140625" customWidth="1"/>
    <col min="8" max="8" width="15.5546875" customWidth="1"/>
    <col min="10" max="10" width="11.88671875" bestFit="1" customWidth="1"/>
  </cols>
  <sheetData>
    <row r="1" spans="1:9" ht="74.25" customHeight="1" x14ac:dyDescent="0.3">
      <c r="E1" s="407" t="s">
        <v>367</v>
      </c>
      <c r="F1" s="407"/>
      <c r="G1" s="407"/>
    </row>
    <row r="2" spans="1:9" ht="50.25" customHeight="1" x14ac:dyDescent="0.3"/>
    <row r="3" spans="1:9" ht="19.5" customHeight="1" x14ac:dyDescent="0.3">
      <c r="A3" s="417" t="s">
        <v>319</v>
      </c>
      <c r="B3" s="420"/>
      <c r="C3" s="420"/>
      <c r="D3" s="420"/>
      <c r="E3" s="420"/>
      <c r="F3" s="420"/>
      <c r="G3" s="420"/>
      <c r="H3" s="44"/>
    </row>
    <row r="4" spans="1:9" ht="15.6" x14ac:dyDescent="0.3">
      <c r="A4" s="121"/>
      <c r="B4" s="121"/>
      <c r="C4" s="121"/>
      <c r="D4" s="121"/>
      <c r="E4" s="121"/>
      <c r="F4" s="121"/>
      <c r="G4" s="48" t="s">
        <v>120</v>
      </c>
      <c r="H4" s="44"/>
    </row>
    <row r="5" spans="1:9" ht="31.2" x14ac:dyDescent="0.3">
      <c r="A5" s="420" t="s">
        <v>370</v>
      </c>
      <c r="B5" s="420"/>
      <c r="C5" s="420"/>
      <c r="D5" s="420"/>
      <c r="E5" s="420"/>
      <c r="F5" s="122" t="s">
        <v>121</v>
      </c>
      <c r="G5" s="176"/>
      <c r="H5" s="44"/>
    </row>
    <row r="6" spans="1:9" ht="15.6" x14ac:dyDescent="0.3">
      <c r="A6" s="121"/>
      <c r="B6" s="121"/>
      <c r="C6" s="121"/>
      <c r="D6" s="121"/>
      <c r="E6" s="121"/>
      <c r="F6" s="122" t="s">
        <v>122</v>
      </c>
      <c r="G6" s="182">
        <v>43819</v>
      </c>
      <c r="H6" s="44"/>
    </row>
    <row r="7" spans="1:9" ht="15.6" x14ac:dyDescent="0.3">
      <c r="A7" s="46"/>
      <c r="B7" s="46"/>
      <c r="C7" s="46"/>
      <c r="D7" s="47"/>
      <c r="E7" s="46"/>
      <c r="F7" s="122"/>
      <c r="G7" s="177"/>
      <c r="H7" s="44"/>
    </row>
    <row r="8" spans="1:9" ht="15.6" x14ac:dyDescent="0.3">
      <c r="A8" s="46"/>
      <c r="B8" s="46"/>
      <c r="C8" s="46"/>
      <c r="D8" s="422"/>
      <c r="E8" s="422"/>
      <c r="F8" s="122"/>
      <c r="G8" s="177"/>
      <c r="H8" s="44"/>
    </row>
    <row r="9" spans="1:9" ht="15.75" customHeight="1" x14ac:dyDescent="0.3">
      <c r="A9" s="421" t="s">
        <v>123</v>
      </c>
      <c r="B9" s="421"/>
      <c r="C9" s="421"/>
      <c r="D9" s="411" t="s">
        <v>290</v>
      </c>
      <c r="E9" s="412"/>
      <c r="F9" s="122"/>
      <c r="G9" s="177"/>
      <c r="H9" s="44"/>
    </row>
    <row r="10" spans="1:9" ht="15.75" customHeight="1" x14ac:dyDescent="0.3">
      <c r="A10" s="421"/>
      <c r="B10" s="421"/>
      <c r="C10" s="421"/>
      <c r="D10" s="412"/>
      <c r="E10" s="412"/>
      <c r="F10" s="122"/>
      <c r="G10" s="177"/>
      <c r="H10" s="44"/>
    </row>
    <row r="11" spans="1:9" ht="39" customHeight="1" x14ac:dyDescent="0.3">
      <c r="A11" s="421"/>
      <c r="B11" s="421"/>
      <c r="C11" s="421"/>
      <c r="D11" s="413"/>
      <c r="E11" s="413"/>
      <c r="F11" s="123" t="s">
        <v>124</v>
      </c>
      <c r="G11" s="178">
        <v>34762247</v>
      </c>
      <c r="H11" s="44"/>
      <c r="I11" s="45"/>
    </row>
    <row r="12" spans="1:9" ht="15.75" customHeight="1" x14ac:dyDescent="0.3">
      <c r="A12" s="410" t="s">
        <v>125</v>
      </c>
      <c r="B12" s="410"/>
      <c r="C12" s="410"/>
      <c r="D12" s="414" t="s">
        <v>261</v>
      </c>
      <c r="E12" s="414"/>
      <c r="F12" s="122"/>
      <c r="G12" s="177"/>
      <c r="H12" s="44"/>
    </row>
    <row r="13" spans="1:9" ht="15.6" x14ac:dyDescent="0.3">
      <c r="A13" s="410" t="s">
        <v>126</v>
      </c>
      <c r="B13" s="410"/>
      <c r="C13" s="410"/>
      <c r="D13" s="124" t="s">
        <v>127</v>
      </c>
      <c r="E13" s="125"/>
      <c r="F13" s="122" t="s">
        <v>128</v>
      </c>
      <c r="G13" s="177">
        <v>383</v>
      </c>
      <c r="H13" s="44"/>
    </row>
    <row r="14" spans="1:9" ht="15.6" x14ac:dyDescent="0.3">
      <c r="A14" s="410" t="s">
        <v>129</v>
      </c>
      <c r="B14" s="410"/>
      <c r="C14" s="410"/>
      <c r="D14" s="46"/>
      <c r="E14" s="46"/>
      <c r="F14" s="122"/>
      <c r="G14" s="177"/>
      <c r="H14" s="44"/>
    </row>
    <row r="15" spans="1:9" ht="15.6" x14ac:dyDescent="0.3">
      <c r="A15" s="410"/>
      <c r="B15" s="410"/>
      <c r="C15" s="410"/>
      <c r="D15" s="415" t="s">
        <v>289</v>
      </c>
      <c r="E15" s="415"/>
      <c r="F15" s="46"/>
      <c r="G15" s="46"/>
      <c r="H15" s="44"/>
    </row>
    <row r="16" spans="1:9" ht="15.6" x14ac:dyDescent="0.3">
      <c r="A16" s="410"/>
      <c r="B16" s="410"/>
      <c r="C16" s="410"/>
      <c r="D16" s="414"/>
      <c r="E16" s="414"/>
      <c r="F16" s="46"/>
      <c r="G16" s="46"/>
      <c r="H16" s="44"/>
    </row>
    <row r="17" spans="1:8" ht="30.75" customHeight="1" x14ac:dyDescent="0.3">
      <c r="A17" s="423" t="s">
        <v>130</v>
      </c>
      <c r="B17" s="423"/>
      <c r="C17" s="423"/>
      <c r="D17" s="416" t="s">
        <v>262</v>
      </c>
      <c r="E17" s="416"/>
      <c r="F17" s="46"/>
      <c r="G17" s="46"/>
      <c r="H17" s="44"/>
    </row>
    <row r="18" spans="1:8" ht="15.6" x14ac:dyDescent="0.3">
      <c r="A18" s="423"/>
      <c r="B18" s="423"/>
      <c r="C18" s="423"/>
      <c r="D18" s="413"/>
      <c r="E18" s="413"/>
      <c r="F18" s="46"/>
      <c r="G18" s="46"/>
      <c r="H18" s="44"/>
    </row>
    <row r="19" spans="1:8" ht="79.5" customHeight="1" x14ac:dyDescent="0.3">
      <c r="A19" s="419" t="s">
        <v>288</v>
      </c>
      <c r="B19" s="419"/>
      <c r="C19" s="419"/>
      <c r="D19" s="127" t="s">
        <v>287</v>
      </c>
      <c r="E19" s="127"/>
      <c r="F19" s="126"/>
      <c r="G19" s="126"/>
      <c r="H19" s="44"/>
    </row>
    <row r="20" spans="1:8" ht="15.6" x14ac:dyDescent="0.3">
      <c r="A20" s="46"/>
      <c r="B20" s="46"/>
      <c r="C20" s="47"/>
      <c r="D20" s="46"/>
      <c r="E20" s="46"/>
      <c r="F20" s="418"/>
      <c r="G20" s="418"/>
      <c r="H20" s="44"/>
    </row>
    <row r="21" spans="1:8" ht="15.75" customHeight="1" x14ac:dyDescent="0.3">
      <c r="A21" s="417" t="s">
        <v>286</v>
      </c>
      <c r="B21" s="417"/>
      <c r="C21" s="417"/>
      <c r="D21" s="417"/>
      <c r="E21" s="417"/>
      <c r="F21" s="417"/>
      <c r="G21" s="417"/>
      <c r="H21" s="44"/>
    </row>
    <row r="22" spans="1:8" ht="15.75" customHeight="1" x14ac:dyDescent="0.3">
      <c r="A22" s="410" t="s">
        <v>131</v>
      </c>
      <c r="B22" s="410"/>
      <c r="C22" s="410"/>
      <c r="D22" s="410"/>
      <c r="E22" s="410"/>
      <c r="F22" s="410"/>
      <c r="G22" s="410"/>
      <c r="H22" s="44"/>
    </row>
    <row r="23" spans="1:8" ht="18" customHeight="1" x14ac:dyDescent="0.3">
      <c r="A23" s="408" t="s">
        <v>372</v>
      </c>
      <c r="B23" s="408"/>
      <c r="C23" s="408"/>
      <c r="D23" s="408"/>
      <c r="E23" s="408"/>
      <c r="F23" s="408"/>
      <c r="G23" s="408"/>
      <c r="H23" s="44"/>
    </row>
    <row r="24" spans="1:8" ht="15.75" customHeight="1" x14ac:dyDescent="0.3">
      <c r="A24" s="410" t="s">
        <v>132</v>
      </c>
      <c r="B24" s="410"/>
      <c r="C24" s="410"/>
      <c r="D24" s="410"/>
      <c r="E24" s="410"/>
      <c r="F24" s="410"/>
      <c r="G24" s="410"/>
      <c r="H24" s="44"/>
    </row>
    <row r="25" spans="1:8" ht="35.4" customHeight="1" x14ac:dyDescent="0.3">
      <c r="A25" s="408" t="s">
        <v>371</v>
      </c>
      <c r="B25" s="408"/>
      <c r="C25" s="408"/>
      <c r="D25" s="408"/>
      <c r="E25" s="408"/>
      <c r="F25" s="408"/>
      <c r="G25" s="408"/>
      <c r="H25" s="44"/>
    </row>
    <row r="26" spans="1:8" ht="33" customHeight="1" x14ac:dyDescent="0.3">
      <c r="A26" s="410" t="s">
        <v>285</v>
      </c>
      <c r="B26" s="410"/>
      <c r="C26" s="410"/>
      <c r="D26" s="410"/>
      <c r="E26" s="410"/>
      <c r="F26" s="410"/>
      <c r="G26" s="410"/>
      <c r="H26" s="44"/>
    </row>
    <row r="27" spans="1:8" ht="113.1" customHeight="1" x14ac:dyDescent="0.3">
      <c r="A27" s="408" t="s">
        <v>373</v>
      </c>
      <c r="B27" s="408"/>
      <c r="C27" s="408"/>
      <c r="D27" s="408"/>
      <c r="E27" s="408"/>
      <c r="F27" s="408"/>
      <c r="G27" s="408"/>
      <c r="H27" s="44"/>
    </row>
    <row r="28" spans="1:8" s="143" customFormat="1" ht="34.5" customHeight="1" x14ac:dyDescent="0.3">
      <c r="A28" s="409" t="s">
        <v>284</v>
      </c>
      <c r="B28" s="409"/>
      <c r="C28" s="409"/>
      <c r="D28" s="409"/>
      <c r="E28" s="409"/>
      <c r="F28" s="409"/>
      <c r="G28" s="409"/>
      <c r="H28" s="142"/>
    </row>
    <row r="29" spans="1:8" s="143" customFormat="1" ht="35.25" customHeight="1" x14ac:dyDescent="0.3">
      <c r="A29" s="409" t="s">
        <v>283</v>
      </c>
      <c r="B29" s="409"/>
      <c r="C29" s="409"/>
      <c r="D29" s="409"/>
      <c r="E29" s="409"/>
      <c r="F29" s="409"/>
      <c r="G29" s="409"/>
      <c r="H29" s="142"/>
    </row>
    <row r="30" spans="1:8" s="143" customFormat="1" ht="34.5" customHeight="1" x14ac:dyDescent="0.3">
      <c r="A30" s="409" t="s">
        <v>282</v>
      </c>
      <c r="B30" s="409"/>
      <c r="C30" s="409"/>
      <c r="D30" s="409"/>
      <c r="E30" s="409"/>
      <c r="F30" s="409"/>
      <c r="G30" s="409"/>
      <c r="H30" s="142"/>
    </row>
    <row r="31" spans="1:8" s="143" customFormat="1" ht="34.5" customHeight="1" x14ac:dyDescent="0.3">
      <c r="A31" s="409" t="s">
        <v>281</v>
      </c>
      <c r="B31" s="409"/>
      <c r="C31" s="409"/>
      <c r="D31" s="409"/>
      <c r="E31" s="409"/>
      <c r="F31" s="409"/>
      <c r="G31" s="409"/>
      <c r="H31" s="142"/>
    </row>
    <row r="32" spans="1:8" s="143" customFormat="1" ht="15.75" customHeight="1" x14ac:dyDescent="0.3">
      <c r="A32" s="409" t="s">
        <v>360</v>
      </c>
      <c r="B32" s="409"/>
      <c r="C32" s="409"/>
      <c r="D32" s="409"/>
      <c r="E32" s="409"/>
      <c r="F32" s="409"/>
      <c r="G32" s="409"/>
      <c r="H32" s="142"/>
    </row>
    <row r="33" spans="1:8" s="143" customFormat="1" ht="18.75" customHeight="1" x14ac:dyDescent="0.3">
      <c r="A33" s="409" t="s">
        <v>359</v>
      </c>
      <c r="B33" s="409"/>
      <c r="C33" s="409"/>
      <c r="D33" s="409"/>
      <c r="E33" s="409"/>
      <c r="F33" s="409"/>
      <c r="G33" s="409"/>
      <c r="H33" s="142"/>
    </row>
    <row r="34" spans="1:8" s="143" customFormat="1" ht="15.75" customHeight="1" x14ac:dyDescent="0.3">
      <c r="A34" s="424" t="s">
        <v>280</v>
      </c>
      <c r="B34" s="424"/>
      <c r="C34" s="424"/>
      <c r="D34" s="424"/>
      <c r="E34" s="424"/>
      <c r="F34" s="424"/>
      <c r="G34" s="424"/>
      <c r="H34" s="145"/>
    </row>
    <row r="35" spans="1:8" s="143" customFormat="1" ht="17.25" customHeight="1" x14ac:dyDescent="0.3">
      <c r="A35" s="144"/>
      <c r="B35" s="144"/>
      <c r="C35" s="144"/>
      <c r="D35" s="425" t="s">
        <v>361</v>
      </c>
      <c r="E35" s="425"/>
      <c r="F35" s="144"/>
      <c r="G35" s="144"/>
      <c r="H35" s="145"/>
    </row>
    <row r="36" spans="1:8" s="143" customFormat="1" ht="14.25" customHeight="1" x14ac:dyDescent="0.3">
      <c r="A36" s="144"/>
      <c r="B36" s="144"/>
      <c r="C36" s="144"/>
      <c r="D36" s="146"/>
      <c r="E36" s="144"/>
      <c r="F36" s="144"/>
      <c r="G36" s="144"/>
      <c r="H36" s="145"/>
    </row>
    <row r="37" spans="1:8" s="143" customFormat="1" ht="18.75" customHeight="1" x14ac:dyDescent="0.3">
      <c r="A37" s="426" t="s">
        <v>42</v>
      </c>
      <c r="B37" s="426"/>
      <c r="C37" s="426"/>
      <c r="D37" s="426"/>
      <c r="E37" s="426"/>
      <c r="F37" s="426" t="s">
        <v>279</v>
      </c>
      <c r="G37" s="426"/>
      <c r="H37" s="145"/>
    </row>
    <row r="38" spans="1:8" s="143" customFormat="1" ht="17.25" customHeight="1" x14ac:dyDescent="0.3">
      <c r="A38" s="427" t="s">
        <v>278</v>
      </c>
      <c r="B38" s="427"/>
      <c r="C38" s="427"/>
      <c r="D38" s="427"/>
      <c r="E38" s="427"/>
      <c r="F38" s="428">
        <v>2853.41</v>
      </c>
      <c r="G38" s="429"/>
      <c r="H38" s="145"/>
    </row>
    <row r="39" spans="1:8" s="143" customFormat="1" ht="13.5" customHeight="1" x14ac:dyDescent="0.3">
      <c r="A39" s="430" t="s">
        <v>53</v>
      </c>
      <c r="B39" s="431"/>
      <c r="C39" s="431"/>
      <c r="D39" s="431"/>
      <c r="E39" s="432"/>
      <c r="F39" s="433"/>
      <c r="G39" s="433"/>
      <c r="H39" s="145"/>
    </row>
    <row r="40" spans="1:8" s="143" customFormat="1" ht="17.25" customHeight="1" x14ac:dyDescent="0.3">
      <c r="A40" s="430" t="s">
        <v>277</v>
      </c>
      <c r="B40" s="431"/>
      <c r="C40" s="431"/>
      <c r="D40" s="431"/>
      <c r="E40" s="432"/>
      <c r="F40" s="434">
        <v>1246.3800000000001</v>
      </c>
      <c r="G40" s="435"/>
      <c r="H40" s="145"/>
    </row>
    <row r="41" spans="1:8" s="143" customFormat="1" ht="17.25" customHeight="1" x14ac:dyDescent="0.3">
      <c r="A41" s="430" t="s">
        <v>275</v>
      </c>
      <c r="B41" s="431"/>
      <c r="C41" s="431"/>
      <c r="D41" s="431"/>
      <c r="E41" s="432"/>
      <c r="F41" s="434">
        <v>0</v>
      </c>
      <c r="G41" s="435"/>
      <c r="H41" s="147"/>
    </row>
    <row r="42" spans="1:8" s="143" customFormat="1" ht="15.75" customHeight="1" x14ac:dyDescent="0.3">
      <c r="A42" s="430" t="s">
        <v>276</v>
      </c>
      <c r="B42" s="431"/>
      <c r="C42" s="431"/>
      <c r="D42" s="431"/>
      <c r="E42" s="432"/>
      <c r="F42" s="434">
        <v>205.45</v>
      </c>
      <c r="G42" s="435"/>
      <c r="H42" s="145"/>
    </row>
    <row r="43" spans="1:8" s="143" customFormat="1" ht="18.75" customHeight="1" x14ac:dyDescent="0.3">
      <c r="A43" s="430" t="s">
        <v>275</v>
      </c>
      <c r="B43" s="431"/>
      <c r="C43" s="431"/>
      <c r="D43" s="431"/>
      <c r="E43" s="432"/>
      <c r="F43" s="434">
        <v>0</v>
      </c>
      <c r="G43" s="435"/>
      <c r="H43" s="145"/>
    </row>
    <row r="44" spans="1:8" s="143" customFormat="1" ht="15.75" customHeight="1" x14ac:dyDescent="0.3">
      <c r="A44" s="436" t="s">
        <v>274</v>
      </c>
      <c r="B44" s="437"/>
      <c r="C44" s="437"/>
      <c r="D44" s="437"/>
      <c r="E44" s="438"/>
      <c r="F44" s="428">
        <f>F46+F49+F50+F51+F52</f>
        <v>219.98000000000002</v>
      </c>
      <c r="G44" s="429"/>
      <c r="H44" s="142"/>
    </row>
    <row r="45" spans="1:8" s="143" customFormat="1" ht="15.6" x14ac:dyDescent="0.3">
      <c r="A45" s="430" t="s">
        <v>53</v>
      </c>
      <c r="B45" s="431"/>
      <c r="C45" s="431"/>
      <c r="D45" s="431"/>
      <c r="E45" s="432"/>
      <c r="F45" s="434"/>
      <c r="G45" s="435"/>
      <c r="H45" s="142"/>
    </row>
    <row r="46" spans="1:8" s="143" customFormat="1" ht="15.75" customHeight="1" x14ac:dyDescent="0.3">
      <c r="A46" s="430" t="s">
        <v>273</v>
      </c>
      <c r="B46" s="431"/>
      <c r="C46" s="431"/>
      <c r="D46" s="431"/>
      <c r="E46" s="432"/>
      <c r="F46" s="434">
        <v>145.34</v>
      </c>
      <c r="G46" s="435"/>
      <c r="H46" s="142"/>
    </row>
    <row r="47" spans="1:8" s="143" customFormat="1" ht="15.75" customHeight="1" x14ac:dyDescent="0.3">
      <c r="A47" s="430" t="s">
        <v>272</v>
      </c>
      <c r="B47" s="431"/>
      <c r="C47" s="431"/>
      <c r="D47" s="431"/>
      <c r="E47" s="432"/>
      <c r="F47" s="434"/>
      <c r="G47" s="435"/>
      <c r="H47" s="142"/>
    </row>
    <row r="48" spans="1:8" s="143" customFormat="1" ht="15.75" customHeight="1" x14ac:dyDescent="0.3">
      <c r="A48" s="430" t="s">
        <v>271</v>
      </c>
      <c r="B48" s="431"/>
      <c r="C48" s="431"/>
      <c r="D48" s="431"/>
      <c r="E48" s="432"/>
      <c r="F48" s="434">
        <v>145.34</v>
      </c>
      <c r="G48" s="435"/>
      <c r="H48" s="142"/>
    </row>
    <row r="49" spans="1:8" s="143" customFormat="1" ht="18.75" customHeight="1" x14ac:dyDescent="0.3">
      <c r="A49" s="430" t="s">
        <v>270</v>
      </c>
      <c r="B49" s="431"/>
      <c r="C49" s="431"/>
      <c r="D49" s="431"/>
      <c r="E49" s="432"/>
      <c r="F49" s="434">
        <v>0</v>
      </c>
      <c r="G49" s="435"/>
      <c r="H49" s="142"/>
    </row>
    <row r="50" spans="1:8" s="143" customFormat="1" ht="15.75" customHeight="1" x14ac:dyDescent="0.3">
      <c r="A50" s="430" t="s">
        <v>269</v>
      </c>
      <c r="B50" s="431"/>
      <c r="C50" s="431"/>
      <c r="D50" s="431"/>
      <c r="E50" s="432"/>
      <c r="F50" s="434">
        <v>0</v>
      </c>
      <c r="G50" s="435"/>
      <c r="H50" s="142"/>
    </row>
    <row r="51" spans="1:8" s="143" customFormat="1" ht="18" customHeight="1" x14ac:dyDescent="0.3">
      <c r="A51" s="430" t="s">
        <v>268</v>
      </c>
      <c r="B51" s="431"/>
      <c r="C51" s="431"/>
      <c r="D51" s="431"/>
      <c r="E51" s="432"/>
      <c r="F51" s="434">
        <v>0</v>
      </c>
      <c r="G51" s="435"/>
      <c r="H51" s="142"/>
    </row>
    <row r="52" spans="1:8" s="143" customFormat="1" ht="15.75" customHeight="1" x14ac:dyDescent="0.3">
      <c r="A52" s="430" t="s">
        <v>267</v>
      </c>
      <c r="B52" s="431"/>
      <c r="C52" s="431"/>
      <c r="D52" s="431"/>
      <c r="E52" s="432"/>
      <c r="F52" s="434">
        <v>74.64</v>
      </c>
      <c r="G52" s="435"/>
      <c r="H52" s="142"/>
    </row>
    <row r="53" spans="1:8" s="143" customFormat="1" ht="17.25" customHeight="1" x14ac:dyDescent="0.3">
      <c r="A53" s="436" t="s">
        <v>266</v>
      </c>
      <c r="B53" s="437"/>
      <c r="C53" s="437"/>
      <c r="D53" s="437"/>
      <c r="E53" s="438"/>
      <c r="F53" s="428">
        <f>SUM(F55:G56)</f>
        <v>0</v>
      </c>
      <c r="G53" s="429"/>
      <c r="H53" s="142"/>
    </row>
    <row r="54" spans="1:8" s="143" customFormat="1" ht="15.6" x14ac:dyDescent="0.3">
      <c r="A54" s="430" t="s">
        <v>53</v>
      </c>
      <c r="B54" s="431"/>
      <c r="C54" s="431"/>
      <c r="D54" s="431"/>
      <c r="E54" s="432"/>
      <c r="F54" s="434"/>
      <c r="G54" s="435"/>
      <c r="H54" s="142"/>
    </row>
    <row r="55" spans="1:8" s="143" customFormat="1" ht="15.75" customHeight="1" x14ac:dyDescent="0.3">
      <c r="A55" s="430" t="s">
        <v>265</v>
      </c>
      <c r="B55" s="431"/>
      <c r="C55" s="431"/>
      <c r="D55" s="431"/>
      <c r="E55" s="432"/>
      <c r="F55" s="434">
        <v>0</v>
      </c>
      <c r="G55" s="435"/>
      <c r="H55" s="142"/>
    </row>
    <row r="56" spans="1:8" s="143" customFormat="1" ht="15.75" customHeight="1" x14ac:dyDescent="0.3">
      <c r="A56" s="430" t="s">
        <v>264</v>
      </c>
      <c r="B56" s="431"/>
      <c r="C56" s="431"/>
      <c r="D56" s="431"/>
      <c r="E56" s="432"/>
      <c r="F56" s="434"/>
      <c r="G56" s="435"/>
      <c r="H56" s="142"/>
    </row>
    <row r="57" spans="1:8" s="143" customFormat="1" ht="15.75" customHeight="1" x14ac:dyDescent="0.3">
      <c r="A57" s="430" t="s">
        <v>263</v>
      </c>
      <c r="B57" s="431"/>
      <c r="C57" s="431"/>
      <c r="D57" s="431"/>
      <c r="E57" s="432"/>
      <c r="F57" s="434">
        <v>0</v>
      </c>
      <c r="G57" s="435"/>
      <c r="H57" s="142"/>
    </row>
  </sheetData>
  <mergeCells count="72">
    <mergeCell ref="A53:E53"/>
    <mergeCell ref="F53:G53"/>
    <mergeCell ref="A57:E57"/>
    <mergeCell ref="F57:G57"/>
    <mergeCell ref="A54:E54"/>
    <mergeCell ref="F54:G54"/>
    <mergeCell ref="A55:E55"/>
    <mergeCell ref="F55:G55"/>
    <mergeCell ref="A56:E56"/>
    <mergeCell ref="F56:G56"/>
    <mergeCell ref="A50:E50"/>
    <mergeCell ref="F50:G50"/>
    <mergeCell ref="A51:E51"/>
    <mergeCell ref="F51:G51"/>
    <mergeCell ref="A52:E52"/>
    <mergeCell ref="F52:G52"/>
    <mergeCell ref="A47:E47"/>
    <mergeCell ref="F47:G47"/>
    <mergeCell ref="A48:E48"/>
    <mergeCell ref="F48:G48"/>
    <mergeCell ref="A49:E49"/>
    <mergeCell ref="F49:G49"/>
    <mergeCell ref="A44:E44"/>
    <mergeCell ref="F44:G44"/>
    <mergeCell ref="A45:E45"/>
    <mergeCell ref="F45:G45"/>
    <mergeCell ref="A46:E46"/>
    <mergeCell ref="F46:G46"/>
    <mergeCell ref="A41:E41"/>
    <mergeCell ref="F41:G41"/>
    <mergeCell ref="A42:E42"/>
    <mergeCell ref="F42:G42"/>
    <mergeCell ref="A43:E43"/>
    <mergeCell ref="F43:G43"/>
    <mergeCell ref="A38:E38"/>
    <mergeCell ref="F38:G38"/>
    <mergeCell ref="A39:E39"/>
    <mergeCell ref="F39:G39"/>
    <mergeCell ref="A40:E40"/>
    <mergeCell ref="F40:G40"/>
    <mergeCell ref="A34:G34"/>
    <mergeCell ref="D35:E35"/>
    <mergeCell ref="A37:E37"/>
    <mergeCell ref="F37:G37"/>
    <mergeCell ref="A29:G29"/>
    <mergeCell ref="A30:G30"/>
    <mergeCell ref="A31:G31"/>
    <mergeCell ref="A32:G32"/>
    <mergeCell ref="A33:G33"/>
    <mergeCell ref="A19:C19"/>
    <mergeCell ref="A3:G3"/>
    <mergeCell ref="A5:E5"/>
    <mergeCell ref="A12:C12"/>
    <mergeCell ref="A9:C11"/>
    <mergeCell ref="D8:E8"/>
    <mergeCell ref="A17:C18"/>
    <mergeCell ref="E1:G1"/>
    <mergeCell ref="A27:G27"/>
    <mergeCell ref="A28:G28"/>
    <mergeCell ref="A13:C13"/>
    <mergeCell ref="A14:C16"/>
    <mergeCell ref="D9:E11"/>
    <mergeCell ref="D12:E12"/>
    <mergeCell ref="D15:E16"/>
    <mergeCell ref="A23:G23"/>
    <mergeCell ref="A24:G24"/>
    <mergeCell ref="A25:G25"/>
    <mergeCell ref="D17:E18"/>
    <mergeCell ref="A26:G26"/>
    <mergeCell ref="A21:G21"/>
    <mergeCell ref="A22:G22"/>
    <mergeCell ref="F20:G20"/>
  </mergeCells>
  <pageMargins left="0.99" right="0.39370078740157483" top="0.78740157480314965" bottom="0.78740157480314965"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18"/>
  <sheetViews>
    <sheetView showZeros="0" topLeftCell="A10" workbookViewId="0">
      <selection activeCell="E15" sqref="E15"/>
    </sheetView>
  </sheetViews>
  <sheetFormatPr defaultRowHeight="14.4" x14ac:dyDescent="0.3"/>
  <cols>
    <col min="2" max="2" width="8.5546875" customWidth="1"/>
    <col min="3" max="3" width="33.88671875" customWidth="1"/>
    <col min="4" max="4" width="16" customWidth="1"/>
    <col min="5" max="5" width="16.44140625" customWidth="1"/>
    <col min="6" max="6" width="18.5546875" customWidth="1"/>
  </cols>
  <sheetData>
    <row r="2" spans="2:12" ht="15.6" x14ac:dyDescent="0.3">
      <c r="B2" s="969" t="s">
        <v>71</v>
      </c>
      <c r="C2" s="969"/>
      <c r="D2" s="969"/>
      <c r="E2" s="969"/>
      <c r="F2" s="969"/>
      <c r="G2" s="37"/>
    </row>
    <row r="4" spans="2:12" s="27" customFormat="1" ht="17.25" customHeight="1" thickBot="1" x14ac:dyDescent="0.35">
      <c r="B4" s="970" t="s">
        <v>0</v>
      </c>
      <c r="C4" s="970"/>
      <c r="D4" s="28">
        <v>244</v>
      </c>
      <c r="E4" s="25"/>
      <c r="F4" s="26"/>
      <c r="G4" s="26"/>
      <c r="H4" s="26"/>
      <c r="I4" s="26"/>
      <c r="J4" s="26"/>
      <c r="K4" s="26"/>
      <c r="L4" s="26"/>
    </row>
    <row r="6" spans="2:12" s="27" customFormat="1" ht="29.25" customHeight="1" thickBot="1" x14ac:dyDescent="0.35">
      <c r="B6" s="970" t="s">
        <v>1</v>
      </c>
      <c r="C6" s="970"/>
      <c r="D6" s="1000" t="s">
        <v>134</v>
      </c>
      <c r="E6" s="1000"/>
      <c r="F6" s="1000"/>
      <c r="G6" s="23"/>
      <c r="H6" s="23"/>
      <c r="I6" s="23"/>
      <c r="J6" s="23"/>
      <c r="K6" s="23"/>
      <c r="L6" s="26"/>
    </row>
    <row r="8" spans="2:12" ht="15.6" x14ac:dyDescent="0.3">
      <c r="B8" s="969" t="s">
        <v>76</v>
      </c>
      <c r="C8" s="969"/>
      <c r="D8" s="969"/>
      <c r="E8" s="969"/>
      <c r="F8" s="969"/>
    </row>
    <row r="10" spans="2:12" ht="15" thickBot="1" x14ac:dyDescent="0.35">
      <c r="B10" s="31"/>
      <c r="C10" s="31"/>
      <c r="D10" s="31"/>
      <c r="E10" s="31"/>
      <c r="F10" s="31"/>
    </row>
    <row r="11" spans="2:12" ht="62.25" customHeight="1" x14ac:dyDescent="0.3">
      <c r="B11" s="10" t="s">
        <v>3</v>
      </c>
      <c r="C11" s="1014" t="s">
        <v>20</v>
      </c>
      <c r="D11" s="1014" t="s">
        <v>73</v>
      </c>
      <c r="E11" s="1014" t="s">
        <v>74</v>
      </c>
      <c r="F11" s="1014" t="s">
        <v>75</v>
      </c>
    </row>
    <row r="12" spans="2:12" ht="16.2" thickBot="1" x14ac:dyDescent="0.35">
      <c r="B12" s="11" t="s">
        <v>4</v>
      </c>
      <c r="C12" s="1015"/>
      <c r="D12" s="1015"/>
      <c r="E12" s="1015"/>
      <c r="F12" s="1015"/>
    </row>
    <row r="13" spans="2:12" ht="16.2" thickBot="1" x14ac:dyDescent="0.35">
      <c r="B13" s="11">
        <v>1</v>
      </c>
      <c r="C13" s="7">
        <v>2</v>
      </c>
      <c r="D13" s="7">
        <v>3</v>
      </c>
      <c r="E13" s="7">
        <v>4</v>
      </c>
      <c r="F13" s="7">
        <v>5</v>
      </c>
    </row>
    <row r="14" spans="2:12" ht="31.8" thickBot="1" x14ac:dyDescent="0.35">
      <c r="B14" s="99">
        <v>1</v>
      </c>
      <c r="C14" s="128" t="s">
        <v>306</v>
      </c>
      <c r="D14" s="71">
        <v>1</v>
      </c>
      <c r="E14" s="76">
        <v>20000</v>
      </c>
      <c r="F14" s="60">
        <f>D14*E14</f>
        <v>20000</v>
      </c>
    </row>
    <row r="15" spans="2:12" ht="16.2" thickBot="1" x14ac:dyDescent="0.35">
      <c r="B15" s="99">
        <v>2</v>
      </c>
      <c r="C15" s="90"/>
      <c r="D15" s="71"/>
      <c r="E15" s="76"/>
      <c r="F15" s="60">
        <f>D15*E15</f>
        <v>0</v>
      </c>
    </row>
    <row r="16" spans="2:12" ht="16.2" thickBot="1" x14ac:dyDescent="0.35">
      <c r="B16" s="99">
        <v>3</v>
      </c>
      <c r="C16" s="100"/>
      <c r="D16" s="71"/>
      <c r="E16" s="76"/>
      <c r="F16" s="60">
        <f>D16*E16</f>
        <v>0</v>
      </c>
    </row>
    <row r="17" spans="2:6" ht="16.2" thickBot="1" x14ac:dyDescent="0.35">
      <c r="B17" s="99">
        <v>4</v>
      </c>
      <c r="C17" s="100"/>
      <c r="D17" s="71"/>
      <c r="E17" s="76"/>
      <c r="F17" s="60">
        <f>D17*E17</f>
        <v>0</v>
      </c>
    </row>
    <row r="18" spans="2:6" ht="16.2" thickBot="1" x14ac:dyDescent="0.35">
      <c r="B18" s="81"/>
      <c r="C18" s="30" t="s">
        <v>8</v>
      </c>
      <c r="D18" s="58"/>
      <c r="E18" s="60"/>
      <c r="F18" s="60">
        <f>SUM(F14:F17)</f>
        <v>20000</v>
      </c>
    </row>
  </sheetData>
  <sheetProtection password="F958" sheet="1"/>
  <mergeCells count="9">
    <mergeCell ref="B2:F2"/>
    <mergeCell ref="C11:C12"/>
    <mergeCell ref="D11:D12"/>
    <mergeCell ref="E11:E12"/>
    <mergeCell ref="F11:F12"/>
    <mergeCell ref="B4:C4"/>
    <mergeCell ref="B6:C6"/>
    <mergeCell ref="B8:F8"/>
    <mergeCell ref="D6:F6"/>
  </mergeCells>
  <pageMargins left="0.70866141732283472" right="0.70866141732283472" top="0.74803149606299213"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39"/>
  <sheetViews>
    <sheetView topLeftCell="A22" workbookViewId="0">
      <selection activeCell="G28" sqref="G28"/>
    </sheetView>
  </sheetViews>
  <sheetFormatPr defaultRowHeight="14.4" x14ac:dyDescent="0.3"/>
  <cols>
    <col min="3" max="3" width="14.5546875" customWidth="1"/>
    <col min="4" max="4" width="40.44140625" customWidth="1"/>
    <col min="5" max="5" width="22.109375" customWidth="1"/>
    <col min="6" max="6" width="14.109375" customWidth="1"/>
    <col min="7" max="7" width="19.44140625" customWidth="1"/>
  </cols>
  <sheetData>
    <row r="2" spans="2:12" ht="15.6" x14ac:dyDescent="0.3">
      <c r="B2" s="1016" t="s">
        <v>71</v>
      </c>
      <c r="C2" s="1016"/>
      <c r="D2" s="1016"/>
      <c r="E2" s="1016"/>
      <c r="F2" s="1016"/>
      <c r="G2" s="1016"/>
      <c r="H2" s="38"/>
    </row>
    <row r="4" spans="2:12" s="27" customFormat="1" ht="17.25" customHeight="1" thickBot="1" x14ac:dyDescent="0.35">
      <c r="B4" s="970" t="s">
        <v>0</v>
      </c>
      <c r="C4" s="970"/>
      <c r="D4" s="28">
        <v>244</v>
      </c>
      <c r="E4" s="25"/>
      <c r="F4" s="26"/>
      <c r="G4" s="26"/>
      <c r="H4" s="26"/>
      <c r="I4" s="26"/>
      <c r="J4" s="26"/>
      <c r="K4" s="26"/>
      <c r="L4" s="26"/>
    </row>
    <row r="6" spans="2:12" s="27" customFormat="1" ht="18" customHeight="1" thickBot="1" x14ac:dyDescent="0.35">
      <c r="B6" s="970" t="s">
        <v>1</v>
      </c>
      <c r="C6" s="970"/>
      <c r="D6" s="970"/>
      <c r="E6" s="1010" t="s">
        <v>134</v>
      </c>
      <c r="F6" s="1010"/>
      <c r="G6" s="1010"/>
      <c r="H6" s="23"/>
      <c r="I6" s="23"/>
      <c r="J6" s="23"/>
      <c r="K6" s="23"/>
      <c r="L6" s="26"/>
    </row>
    <row r="8" spans="2:12" ht="15.6" x14ac:dyDescent="0.3">
      <c r="B8" s="969" t="s">
        <v>102</v>
      </c>
      <c r="C8" s="969"/>
      <c r="D8" s="969"/>
      <c r="E8" s="969"/>
      <c r="F8" s="969"/>
      <c r="G8" s="969"/>
    </row>
    <row r="10" spans="2:12" ht="15" thickBot="1" x14ac:dyDescent="0.35">
      <c r="B10" s="40"/>
      <c r="C10" s="40"/>
      <c r="D10" s="40"/>
      <c r="E10" s="40"/>
      <c r="F10" s="40"/>
      <c r="G10" s="40"/>
    </row>
    <row r="11" spans="2:12" ht="31.8" thickBot="1" x14ac:dyDescent="0.35">
      <c r="B11" s="34" t="s">
        <v>17</v>
      </c>
      <c r="C11" s="998" t="s">
        <v>20</v>
      </c>
      <c r="D11" s="999"/>
      <c r="E11" s="39" t="s">
        <v>87</v>
      </c>
      <c r="F11" s="39" t="s">
        <v>88</v>
      </c>
      <c r="G11" s="39" t="s">
        <v>89</v>
      </c>
    </row>
    <row r="12" spans="2:12" ht="16.2" thickBot="1" x14ac:dyDescent="0.35">
      <c r="B12" s="42">
        <v>1</v>
      </c>
      <c r="C12" s="998">
        <v>2</v>
      </c>
      <c r="D12" s="999"/>
      <c r="E12" s="43">
        <v>3</v>
      </c>
      <c r="F12" s="43">
        <v>4</v>
      </c>
      <c r="G12" s="43">
        <v>5</v>
      </c>
    </row>
    <row r="13" spans="2:12" ht="33.75" customHeight="1" thickBot="1" x14ac:dyDescent="0.35">
      <c r="B13" s="104">
        <v>1</v>
      </c>
      <c r="C13" s="996" t="s">
        <v>90</v>
      </c>
      <c r="D13" s="997"/>
      <c r="E13" s="58" t="s">
        <v>9</v>
      </c>
      <c r="F13" s="58" t="s">
        <v>9</v>
      </c>
      <c r="G13" s="60">
        <f>SUM(G15:G19)</f>
        <v>0</v>
      </c>
    </row>
    <row r="14" spans="2:12" ht="15.6" x14ac:dyDescent="0.3">
      <c r="B14" s="106"/>
      <c r="C14" s="107"/>
      <c r="D14" s="89" t="s">
        <v>7</v>
      </c>
      <c r="E14" s="108"/>
      <c r="F14" s="108"/>
      <c r="G14" s="77"/>
    </row>
    <row r="15" spans="2:12" ht="71.25" customHeight="1" thickBot="1" x14ac:dyDescent="0.35">
      <c r="B15" s="109" t="s">
        <v>156</v>
      </c>
      <c r="C15" s="110"/>
      <c r="D15" s="111" t="s">
        <v>91</v>
      </c>
      <c r="E15" s="112"/>
      <c r="F15" s="113"/>
      <c r="G15" s="114"/>
    </row>
    <row r="16" spans="2:12" ht="31.8" thickBot="1" x14ac:dyDescent="0.35">
      <c r="B16" s="109" t="s">
        <v>166</v>
      </c>
      <c r="C16" s="110"/>
      <c r="D16" s="111" t="s">
        <v>92</v>
      </c>
      <c r="E16" s="112"/>
      <c r="F16" s="113"/>
      <c r="G16" s="114"/>
    </row>
    <row r="17" spans="2:7" ht="31.8" thickBot="1" x14ac:dyDescent="0.35">
      <c r="B17" s="109" t="s">
        <v>167</v>
      </c>
      <c r="C17" s="110"/>
      <c r="D17" s="111" t="s">
        <v>93</v>
      </c>
      <c r="E17" s="112"/>
      <c r="F17" s="113"/>
      <c r="G17" s="114"/>
    </row>
    <row r="18" spans="2:7" ht="47.4" thickBot="1" x14ac:dyDescent="0.35">
      <c r="B18" s="109" t="s">
        <v>168</v>
      </c>
      <c r="C18" s="110"/>
      <c r="D18" s="111" t="s">
        <v>94</v>
      </c>
      <c r="E18" s="112"/>
      <c r="F18" s="113"/>
      <c r="G18" s="114"/>
    </row>
    <row r="19" spans="2:7" ht="80.25" customHeight="1" thickBot="1" x14ac:dyDescent="0.35">
      <c r="B19" s="109" t="s">
        <v>169</v>
      </c>
      <c r="C19" s="115"/>
      <c r="D19" s="116"/>
      <c r="E19" s="100"/>
      <c r="F19" s="71"/>
      <c r="G19" s="76"/>
    </row>
    <row r="20" spans="2:7" ht="16.5" customHeight="1" thickBot="1" x14ac:dyDescent="0.35">
      <c r="B20" s="104">
        <v>2</v>
      </c>
      <c r="C20" s="996" t="s">
        <v>95</v>
      </c>
      <c r="D20" s="997"/>
      <c r="E20" s="58" t="s">
        <v>9</v>
      </c>
      <c r="F20" s="58" t="s">
        <v>9</v>
      </c>
      <c r="G20" s="60">
        <f>SUM(G22:G24)</f>
        <v>0</v>
      </c>
    </row>
    <row r="21" spans="2:7" ht="15.6" x14ac:dyDescent="0.3">
      <c r="B21" s="105"/>
      <c r="C21" s="102"/>
      <c r="D21" s="19" t="s">
        <v>7</v>
      </c>
      <c r="E21" s="79"/>
      <c r="F21" s="79"/>
      <c r="G21" s="75"/>
    </row>
    <row r="22" spans="2:7" ht="53.25" customHeight="1" thickBot="1" x14ac:dyDescent="0.35">
      <c r="B22" s="109" t="s">
        <v>157</v>
      </c>
      <c r="C22" s="115"/>
      <c r="D22" s="116" t="s">
        <v>96</v>
      </c>
      <c r="E22" s="111"/>
      <c r="F22" s="113"/>
      <c r="G22" s="114"/>
    </row>
    <row r="23" spans="2:7" ht="44.25" customHeight="1" thickBot="1" x14ac:dyDescent="0.35">
      <c r="B23" s="109" t="s">
        <v>158</v>
      </c>
      <c r="C23" s="115"/>
      <c r="D23" s="116" t="s">
        <v>97</v>
      </c>
      <c r="E23" s="111"/>
      <c r="F23" s="113"/>
      <c r="G23" s="114"/>
    </row>
    <row r="24" spans="2:7" ht="49.5" customHeight="1" thickBot="1" x14ac:dyDescent="0.35">
      <c r="B24" s="109" t="s">
        <v>159</v>
      </c>
      <c r="C24" s="115"/>
      <c r="D24" s="116"/>
      <c r="E24" s="111"/>
      <c r="F24" s="113"/>
      <c r="G24" s="114"/>
    </row>
    <row r="25" spans="2:7" ht="16.2" thickBot="1" x14ac:dyDescent="0.35">
      <c r="B25" s="104">
        <v>3</v>
      </c>
      <c r="C25" s="996" t="s">
        <v>98</v>
      </c>
      <c r="D25" s="997"/>
      <c r="E25" s="58" t="s">
        <v>9</v>
      </c>
      <c r="F25" s="58" t="s">
        <v>9</v>
      </c>
      <c r="G25" s="60">
        <f>SUM(G27:G32)</f>
        <v>53500</v>
      </c>
    </row>
    <row r="26" spans="2:7" ht="15.6" x14ac:dyDescent="0.3">
      <c r="B26" s="105"/>
      <c r="C26" s="102"/>
      <c r="D26" s="19" t="s">
        <v>7</v>
      </c>
      <c r="E26" s="79"/>
      <c r="F26" s="79"/>
      <c r="G26" s="75"/>
    </row>
    <row r="27" spans="2:7" ht="94.2" thickBot="1" x14ac:dyDescent="0.35">
      <c r="B27" s="109" t="s">
        <v>196</v>
      </c>
      <c r="C27" s="115"/>
      <c r="D27" s="116" t="s">
        <v>99</v>
      </c>
      <c r="E27" s="111" t="s">
        <v>309</v>
      </c>
      <c r="F27" s="113">
        <v>1</v>
      </c>
      <c r="G27" s="114">
        <v>53500</v>
      </c>
    </row>
    <row r="28" spans="2:7" ht="94.2" thickBot="1" x14ac:dyDescent="0.35">
      <c r="B28" s="109" t="s">
        <v>197</v>
      </c>
      <c r="C28" s="115"/>
      <c r="D28" s="116" t="s">
        <v>99</v>
      </c>
      <c r="E28" s="111" t="s">
        <v>310</v>
      </c>
      <c r="F28" s="113">
        <v>1</v>
      </c>
      <c r="G28" s="114">
        <f>50200-50200</f>
        <v>0</v>
      </c>
    </row>
    <row r="29" spans="2:7" ht="74.25" customHeight="1" thickBot="1" x14ac:dyDescent="0.35">
      <c r="B29" s="109" t="s">
        <v>198</v>
      </c>
      <c r="C29" s="115"/>
      <c r="D29" s="116" t="s">
        <v>100</v>
      </c>
      <c r="E29" s="111"/>
      <c r="F29" s="113"/>
      <c r="G29" s="114"/>
    </row>
    <row r="30" spans="2:7" ht="76.5" customHeight="1" thickBot="1" x14ac:dyDescent="0.35">
      <c r="B30" s="109" t="s">
        <v>199</v>
      </c>
      <c r="C30" s="115"/>
      <c r="D30" s="116"/>
      <c r="E30" s="111"/>
      <c r="F30" s="113"/>
      <c r="G30" s="114"/>
    </row>
    <row r="31" spans="2:7" ht="74.25" customHeight="1" thickBot="1" x14ac:dyDescent="0.35">
      <c r="B31" s="109" t="s">
        <v>200</v>
      </c>
      <c r="C31" s="115"/>
      <c r="D31" s="116"/>
      <c r="E31" s="111"/>
      <c r="F31" s="113"/>
      <c r="G31" s="114"/>
    </row>
    <row r="32" spans="2:7" ht="74.25" customHeight="1" thickBot="1" x14ac:dyDescent="0.35">
      <c r="B32" s="109" t="s">
        <v>201</v>
      </c>
      <c r="C32" s="115"/>
      <c r="D32" s="116"/>
      <c r="E32" s="111"/>
      <c r="F32" s="113"/>
      <c r="G32" s="114"/>
    </row>
    <row r="33" spans="2:7" ht="33" customHeight="1" thickBot="1" x14ac:dyDescent="0.35">
      <c r="B33" s="104">
        <v>4</v>
      </c>
      <c r="C33" s="996" t="s">
        <v>101</v>
      </c>
      <c r="D33" s="997"/>
      <c r="E33" s="58" t="s">
        <v>9</v>
      </c>
      <c r="F33" s="58" t="s">
        <v>9</v>
      </c>
      <c r="G33" s="60">
        <f>SUM(G35:G38)</f>
        <v>0</v>
      </c>
    </row>
    <row r="34" spans="2:7" ht="16.2" thickBot="1" x14ac:dyDescent="0.35">
      <c r="B34" s="104"/>
      <c r="C34" s="103"/>
      <c r="D34" s="56" t="s">
        <v>7</v>
      </c>
      <c r="E34" s="80"/>
      <c r="F34" s="80"/>
      <c r="G34" s="60"/>
    </row>
    <row r="35" spans="2:7" ht="49.5" customHeight="1" thickBot="1" x14ac:dyDescent="0.35">
      <c r="B35" s="109" t="s">
        <v>203</v>
      </c>
      <c r="C35" s="115"/>
      <c r="D35" s="116"/>
      <c r="E35" s="100"/>
      <c r="F35" s="71"/>
      <c r="G35" s="76"/>
    </row>
    <row r="36" spans="2:7" ht="49.5" customHeight="1" thickBot="1" x14ac:dyDescent="0.35">
      <c r="B36" s="109" t="s">
        <v>204</v>
      </c>
      <c r="C36" s="115"/>
      <c r="D36" s="116"/>
      <c r="E36" s="100"/>
      <c r="F36" s="71"/>
      <c r="G36" s="76"/>
    </row>
    <row r="37" spans="2:7" ht="49.5" customHeight="1" thickBot="1" x14ac:dyDescent="0.35">
      <c r="B37" s="109" t="s">
        <v>205</v>
      </c>
      <c r="C37" s="115"/>
      <c r="D37" s="116"/>
      <c r="E37" s="100"/>
      <c r="F37" s="71"/>
      <c r="G37" s="76"/>
    </row>
    <row r="38" spans="2:7" ht="49.5" customHeight="1" thickBot="1" x14ac:dyDescent="0.35">
      <c r="B38" s="109" t="s">
        <v>206</v>
      </c>
      <c r="C38" s="115"/>
      <c r="D38" s="116"/>
      <c r="E38" s="100"/>
      <c r="F38" s="71"/>
      <c r="G38" s="76"/>
    </row>
    <row r="39" spans="2:7" ht="16.2" thickBot="1" x14ac:dyDescent="0.35">
      <c r="B39" s="104"/>
      <c r="C39" s="986" t="s">
        <v>8</v>
      </c>
      <c r="D39" s="987"/>
      <c r="E39" s="58" t="s">
        <v>9</v>
      </c>
      <c r="F39" s="58" t="s">
        <v>9</v>
      </c>
      <c r="G39" s="60">
        <f>G13+G20+G25+G33</f>
        <v>53500</v>
      </c>
    </row>
  </sheetData>
  <sheetProtection password="F958" sheet="1"/>
  <mergeCells count="12">
    <mergeCell ref="B2:G2"/>
    <mergeCell ref="B4:C4"/>
    <mergeCell ref="B6:D6"/>
    <mergeCell ref="B8:G8"/>
    <mergeCell ref="C11:D11"/>
    <mergeCell ref="C33:D33"/>
    <mergeCell ref="C39:D39"/>
    <mergeCell ref="E6:G6"/>
    <mergeCell ref="C13:D13"/>
    <mergeCell ref="C20:D20"/>
    <mergeCell ref="C25:D25"/>
    <mergeCell ref="C12:D12"/>
  </mergeCells>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56"/>
  <sheetViews>
    <sheetView topLeftCell="A4" workbookViewId="0">
      <selection activeCell="F33" sqref="F33"/>
    </sheetView>
  </sheetViews>
  <sheetFormatPr defaultRowHeight="14.4" x14ac:dyDescent="0.3"/>
  <cols>
    <col min="3" max="3" width="14" customWidth="1"/>
    <col min="4" max="4" width="51.109375" customWidth="1"/>
    <col min="5" max="5" width="16.44140625" customWidth="1"/>
    <col min="6" max="6" width="19.4414062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6" spans="2:12" s="27" customFormat="1" ht="33.75" customHeight="1" thickBot="1" x14ac:dyDescent="0.35">
      <c r="B6" s="970" t="s">
        <v>1</v>
      </c>
      <c r="C6" s="970"/>
      <c r="D6" s="970"/>
      <c r="E6" s="1000" t="s">
        <v>134</v>
      </c>
      <c r="F6" s="1000"/>
      <c r="G6" s="23"/>
      <c r="H6" s="23"/>
      <c r="I6" s="23"/>
      <c r="J6" s="23"/>
      <c r="K6" s="23"/>
      <c r="L6" s="26"/>
    </row>
    <row r="8" spans="2:12" ht="15.6" x14ac:dyDescent="0.3">
      <c r="B8" s="969" t="s">
        <v>108</v>
      </c>
      <c r="C8" s="969"/>
      <c r="D8" s="969"/>
      <c r="E8" s="969"/>
      <c r="F8" s="969"/>
    </row>
    <row r="10" spans="2:12" ht="15" thickBot="1" x14ac:dyDescent="0.35">
      <c r="B10" s="31"/>
      <c r="C10" s="31"/>
      <c r="D10" s="31"/>
      <c r="E10" s="31"/>
      <c r="F10" s="31"/>
    </row>
    <row r="11" spans="2:12" ht="27.75" customHeight="1" x14ac:dyDescent="0.3">
      <c r="B11" s="10" t="s">
        <v>3</v>
      </c>
      <c r="C11" s="1025" t="s">
        <v>20</v>
      </c>
      <c r="D11" s="1026"/>
      <c r="E11" s="1014" t="s">
        <v>103</v>
      </c>
      <c r="F11" s="1014" t="s">
        <v>104</v>
      </c>
    </row>
    <row r="12" spans="2:12" ht="16.2" thickBot="1" x14ac:dyDescent="0.35">
      <c r="B12" s="11" t="s">
        <v>4</v>
      </c>
      <c r="C12" s="1027"/>
      <c r="D12" s="1028"/>
      <c r="E12" s="1015"/>
      <c r="F12" s="1015"/>
    </row>
    <row r="13" spans="2:12" ht="16.2" thickBot="1" x14ac:dyDescent="0.35">
      <c r="B13" s="11">
        <v>1</v>
      </c>
      <c r="C13" s="998">
        <v>2</v>
      </c>
      <c r="D13" s="999"/>
      <c r="E13" s="7">
        <v>3</v>
      </c>
      <c r="F13" s="7">
        <v>4</v>
      </c>
    </row>
    <row r="14" spans="2:12" ht="32.25" customHeight="1" thickBot="1" x14ac:dyDescent="0.35">
      <c r="B14" s="117">
        <v>1</v>
      </c>
      <c r="C14" s="992" t="s">
        <v>105</v>
      </c>
      <c r="D14" s="993"/>
      <c r="E14" s="58" t="s">
        <v>9</v>
      </c>
      <c r="F14" s="60">
        <f>SUM(F16:F17)</f>
        <v>0</v>
      </c>
    </row>
    <row r="15" spans="2:12" ht="16.2" thickBot="1" x14ac:dyDescent="0.35">
      <c r="B15" s="117"/>
      <c r="C15" s="103"/>
      <c r="D15" s="56" t="s">
        <v>82</v>
      </c>
      <c r="E15" s="80"/>
      <c r="F15" s="60"/>
    </row>
    <row r="16" spans="2:12" ht="33" customHeight="1" thickBot="1" x14ac:dyDescent="0.35">
      <c r="B16" s="119" t="s">
        <v>156</v>
      </c>
      <c r="C16" s="1023"/>
      <c r="D16" s="1024"/>
      <c r="E16" s="71"/>
      <c r="F16" s="76"/>
    </row>
    <row r="17" spans="2:6" ht="38.25" customHeight="1" thickBot="1" x14ac:dyDescent="0.35">
      <c r="B17" s="119" t="s">
        <v>166</v>
      </c>
      <c r="C17" s="1023"/>
      <c r="D17" s="1024"/>
      <c r="E17" s="71"/>
      <c r="F17" s="76"/>
    </row>
    <row r="18" spans="2:6" ht="34.5" customHeight="1" thickBot="1" x14ac:dyDescent="0.35">
      <c r="B18" s="117" t="s">
        <v>194</v>
      </c>
      <c r="C18" s="1021" t="s">
        <v>323</v>
      </c>
      <c r="D18" s="1022"/>
      <c r="E18" s="58" t="s">
        <v>9</v>
      </c>
      <c r="F18" s="60">
        <f>F19+F20+F21+F22+F23</f>
        <v>46600</v>
      </c>
    </row>
    <row r="19" spans="2:6" ht="16.2" thickBot="1" x14ac:dyDescent="0.35">
      <c r="B19" s="117"/>
      <c r="C19" s="103"/>
      <c r="D19" s="56" t="s">
        <v>82</v>
      </c>
      <c r="E19" s="58"/>
      <c r="F19" s="60">
        <v>46600</v>
      </c>
    </row>
    <row r="20" spans="2:6" ht="16.2" thickBot="1" x14ac:dyDescent="0.35">
      <c r="B20" s="119" t="s">
        <v>157</v>
      </c>
      <c r="C20" s="1023"/>
      <c r="D20" s="1024"/>
      <c r="E20" s="71"/>
      <c r="F20" s="76"/>
    </row>
    <row r="21" spans="2:6" ht="16.2" thickBot="1" x14ac:dyDescent="0.35">
      <c r="B21" s="119" t="s">
        <v>158</v>
      </c>
      <c r="C21" s="1023"/>
      <c r="D21" s="1024"/>
      <c r="E21" s="71"/>
      <c r="F21" s="76"/>
    </row>
    <row r="22" spans="2:6" ht="16.2" thickBot="1" x14ac:dyDescent="0.35">
      <c r="B22" s="119" t="s">
        <v>159</v>
      </c>
      <c r="C22" s="1023"/>
      <c r="D22" s="1024"/>
      <c r="E22" s="71"/>
      <c r="F22" s="76"/>
    </row>
    <row r="23" spans="2:6" ht="16.2" thickBot="1" x14ac:dyDescent="0.35">
      <c r="B23" s="119" t="s">
        <v>160</v>
      </c>
      <c r="C23" s="1023"/>
      <c r="D23" s="1024"/>
      <c r="E23" s="71"/>
      <c r="F23" s="76"/>
    </row>
    <row r="24" spans="2:6" ht="31.5" customHeight="1" thickBot="1" x14ac:dyDescent="0.35">
      <c r="B24" s="117" t="s">
        <v>195</v>
      </c>
      <c r="C24" s="1021" t="s">
        <v>322</v>
      </c>
      <c r="D24" s="1022"/>
      <c r="E24" s="58" t="s">
        <v>9</v>
      </c>
      <c r="F24" s="60">
        <f>SUM(F26:F29)</f>
        <v>0</v>
      </c>
    </row>
    <row r="25" spans="2:6" ht="15.6" x14ac:dyDescent="0.3">
      <c r="B25" s="118"/>
      <c r="C25" s="102"/>
      <c r="D25" s="19" t="s">
        <v>7</v>
      </c>
      <c r="E25" s="83"/>
      <c r="F25" s="75"/>
    </row>
    <row r="26" spans="2:6" ht="16.2" thickBot="1" x14ac:dyDescent="0.35">
      <c r="B26" s="119" t="s">
        <v>196</v>
      </c>
      <c r="C26" s="1029" t="s">
        <v>107</v>
      </c>
      <c r="D26" s="1030"/>
      <c r="E26" s="71">
        <v>1</v>
      </c>
      <c r="F26" s="76"/>
    </row>
    <row r="27" spans="2:6" ht="16.2" thickBot="1" x14ac:dyDescent="0.35">
      <c r="B27" s="119" t="s">
        <v>197</v>
      </c>
      <c r="C27" s="1023"/>
      <c r="D27" s="1024"/>
      <c r="E27" s="71"/>
      <c r="F27" s="76"/>
    </row>
    <row r="28" spans="2:6" ht="16.2" thickBot="1" x14ac:dyDescent="0.35">
      <c r="B28" s="119" t="s">
        <v>198</v>
      </c>
      <c r="C28" s="1023"/>
      <c r="D28" s="1024"/>
      <c r="E28" s="71"/>
      <c r="F28" s="76"/>
    </row>
    <row r="29" spans="2:6" ht="16.2" thickBot="1" x14ac:dyDescent="0.35">
      <c r="B29" s="119" t="s">
        <v>199</v>
      </c>
      <c r="C29" s="1023"/>
      <c r="D29" s="1024"/>
      <c r="E29" s="71"/>
      <c r="F29" s="76"/>
    </row>
    <row r="30" spans="2:6" ht="31.5" customHeight="1" thickBot="1" x14ac:dyDescent="0.35">
      <c r="B30" s="117" t="s">
        <v>202</v>
      </c>
      <c r="C30" s="1021" t="s">
        <v>324</v>
      </c>
      <c r="D30" s="1022"/>
      <c r="E30" s="58" t="s">
        <v>9</v>
      </c>
      <c r="F30" s="60">
        <f>SUM(F32:F37)</f>
        <v>126240</v>
      </c>
    </row>
    <row r="31" spans="2:6" ht="15.6" x14ac:dyDescent="0.3">
      <c r="B31" s="118"/>
      <c r="C31" s="102"/>
      <c r="D31" s="19" t="s">
        <v>7</v>
      </c>
      <c r="E31" s="83"/>
      <c r="F31" s="75"/>
    </row>
    <row r="32" spans="2:6" ht="16.2" thickBot="1" x14ac:dyDescent="0.35">
      <c r="B32" s="119" t="s">
        <v>203</v>
      </c>
      <c r="C32" s="1019" t="s">
        <v>223</v>
      </c>
      <c r="D32" s="1020"/>
      <c r="E32" s="71">
        <v>1</v>
      </c>
      <c r="F32" s="76">
        <v>126240</v>
      </c>
    </row>
    <row r="33" spans="2:6" ht="16.2" thickBot="1" x14ac:dyDescent="0.35">
      <c r="B33" s="119" t="s">
        <v>204</v>
      </c>
      <c r="C33" s="1017" t="s">
        <v>311</v>
      </c>
      <c r="D33" s="1018"/>
      <c r="E33" s="71">
        <v>1</v>
      </c>
      <c r="F33" s="76"/>
    </row>
    <row r="34" spans="2:6" ht="16.2" thickBot="1" x14ac:dyDescent="0.35">
      <c r="B34" s="119" t="s">
        <v>205</v>
      </c>
      <c r="C34" s="1017"/>
      <c r="D34" s="1018"/>
      <c r="E34" s="71"/>
      <c r="F34" s="76"/>
    </row>
    <row r="35" spans="2:6" ht="16.2" thickBot="1" x14ac:dyDescent="0.35">
      <c r="B35" s="119" t="s">
        <v>206</v>
      </c>
      <c r="C35" s="1017"/>
      <c r="D35" s="1018"/>
      <c r="E35" s="71"/>
      <c r="F35" s="76"/>
    </row>
    <row r="36" spans="2:6" ht="16.2" thickBot="1" x14ac:dyDescent="0.35">
      <c r="B36" s="119" t="s">
        <v>207</v>
      </c>
      <c r="C36" s="1017"/>
      <c r="D36" s="1018"/>
      <c r="E36" s="71"/>
      <c r="F36" s="76"/>
    </row>
    <row r="37" spans="2:6" ht="16.2" thickBot="1" x14ac:dyDescent="0.35">
      <c r="B37" s="119" t="s">
        <v>208</v>
      </c>
      <c r="C37" s="1017"/>
      <c r="D37" s="1018"/>
      <c r="E37" s="71"/>
      <c r="F37" s="76"/>
    </row>
    <row r="38" spans="2:6" ht="31.5" customHeight="1" thickBot="1" x14ac:dyDescent="0.35">
      <c r="B38" s="117" t="s">
        <v>211</v>
      </c>
      <c r="C38" s="1021" t="s">
        <v>325</v>
      </c>
      <c r="D38" s="1022"/>
      <c r="E38" s="58" t="s">
        <v>9</v>
      </c>
      <c r="F38" s="60">
        <f>SUM(F40:F41)</f>
        <v>0</v>
      </c>
    </row>
    <row r="39" spans="2:6" ht="15.6" x14ac:dyDescent="0.3">
      <c r="B39" s="118"/>
      <c r="C39" s="102"/>
      <c r="D39" s="19" t="s">
        <v>7</v>
      </c>
      <c r="E39" s="83"/>
      <c r="F39" s="75"/>
    </row>
    <row r="40" spans="2:6" ht="16.2" thickBot="1" x14ac:dyDescent="0.35">
      <c r="B40" s="119" t="s">
        <v>212</v>
      </c>
      <c r="C40" s="1019" t="s">
        <v>226</v>
      </c>
      <c r="D40" s="1020"/>
      <c r="E40" s="71"/>
      <c r="F40" s="76"/>
    </row>
    <row r="41" spans="2:6" ht="16.2" thickBot="1" x14ac:dyDescent="0.35">
      <c r="B41" s="119" t="s">
        <v>213</v>
      </c>
      <c r="C41" s="1017" t="s">
        <v>227</v>
      </c>
      <c r="D41" s="1018"/>
      <c r="E41" s="71">
        <v>1</v>
      </c>
      <c r="F41" s="76"/>
    </row>
    <row r="42" spans="2:6" ht="31.5" customHeight="1" thickBot="1" x14ac:dyDescent="0.35">
      <c r="B42" s="117" t="s">
        <v>228</v>
      </c>
      <c r="C42" s="1021" t="s">
        <v>229</v>
      </c>
      <c r="D42" s="1022"/>
      <c r="E42" s="58" t="s">
        <v>9</v>
      </c>
      <c r="F42" s="60">
        <f>SUM(F44:F55)</f>
        <v>224160</v>
      </c>
    </row>
    <row r="43" spans="2:6" ht="15.6" x14ac:dyDescent="0.3">
      <c r="B43" s="118"/>
      <c r="C43" s="102"/>
      <c r="D43" s="19" t="s">
        <v>7</v>
      </c>
      <c r="E43" s="83"/>
      <c r="F43" s="75"/>
    </row>
    <row r="44" spans="2:6" ht="16.2" thickBot="1" x14ac:dyDescent="0.35">
      <c r="B44" s="119" t="s">
        <v>230</v>
      </c>
      <c r="C44" s="1019"/>
      <c r="D44" s="1020"/>
      <c r="E44" s="71"/>
      <c r="F44" s="76"/>
    </row>
    <row r="45" spans="2:6" ht="39" customHeight="1" thickBot="1" x14ac:dyDescent="0.35">
      <c r="B45" s="119" t="s">
        <v>231</v>
      </c>
      <c r="C45" s="1017" t="s">
        <v>326</v>
      </c>
      <c r="D45" s="1018"/>
      <c r="E45" s="71">
        <v>1</v>
      </c>
      <c r="F45" s="76">
        <f>9340*2*12</f>
        <v>224160</v>
      </c>
    </row>
    <row r="46" spans="2:6" ht="16.2" thickBot="1" x14ac:dyDescent="0.35">
      <c r="B46" s="119" t="s">
        <v>232</v>
      </c>
      <c r="C46" s="1017" t="s">
        <v>353</v>
      </c>
      <c r="D46" s="1018"/>
      <c r="E46" s="71">
        <v>1</v>
      </c>
      <c r="F46" s="76"/>
    </row>
    <row r="47" spans="2:6" ht="16.2" thickBot="1" x14ac:dyDescent="0.35">
      <c r="B47" s="119" t="s">
        <v>233</v>
      </c>
      <c r="C47" s="1017"/>
      <c r="D47" s="1018"/>
      <c r="E47" s="71"/>
      <c r="F47" s="76"/>
    </row>
    <row r="48" spans="2:6" ht="16.2" thickBot="1" x14ac:dyDescent="0.35">
      <c r="B48" s="119" t="s">
        <v>234</v>
      </c>
      <c r="C48" s="1017"/>
      <c r="D48" s="1018"/>
      <c r="E48" s="71"/>
      <c r="F48" s="76"/>
    </row>
    <row r="49" spans="2:6" ht="16.2" thickBot="1" x14ac:dyDescent="0.35">
      <c r="B49" s="119" t="s">
        <v>235</v>
      </c>
      <c r="C49" s="1017"/>
      <c r="D49" s="1018"/>
      <c r="E49" s="71"/>
      <c r="F49" s="76"/>
    </row>
    <row r="50" spans="2:6" ht="16.2" thickBot="1" x14ac:dyDescent="0.35">
      <c r="B50" s="119" t="s">
        <v>236</v>
      </c>
      <c r="C50" s="1017"/>
      <c r="D50" s="1018"/>
      <c r="E50" s="71"/>
      <c r="F50" s="76"/>
    </row>
    <row r="51" spans="2:6" ht="16.2" thickBot="1" x14ac:dyDescent="0.35">
      <c r="B51" s="119" t="s">
        <v>237</v>
      </c>
      <c r="C51" s="1017"/>
      <c r="D51" s="1018"/>
      <c r="E51" s="71"/>
      <c r="F51" s="76"/>
    </row>
    <row r="52" spans="2:6" ht="16.2" thickBot="1" x14ac:dyDescent="0.35">
      <c r="B52" s="119" t="s">
        <v>238</v>
      </c>
      <c r="C52" s="1017"/>
      <c r="D52" s="1018"/>
      <c r="E52" s="71"/>
      <c r="F52" s="76"/>
    </row>
    <row r="53" spans="2:6" ht="16.2" thickBot="1" x14ac:dyDescent="0.35">
      <c r="B53" s="119" t="s">
        <v>239</v>
      </c>
      <c r="C53" s="1017"/>
      <c r="D53" s="1018"/>
      <c r="E53" s="71"/>
      <c r="F53" s="76"/>
    </row>
    <row r="54" spans="2:6" ht="16.2" thickBot="1" x14ac:dyDescent="0.35">
      <c r="B54" s="119" t="s">
        <v>240</v>
      </c>
      <c r="C54" s="1017"/>
      <c r="D54" s="1018"/>
      <c r="E54" s="71"/>
      <c r="F54" s="76"/>
    </row>
    <row r="55" spans="2:6" ht="16.2" thickBot="1" x14ac:dyDescent="0.35">
      <c r="B55" s="119" t="s">
        <v>241</v>
      </c>
      <c r="C55" s="1017"/>
      <c r="D55" s="1018"/>
      <c r="E55" s="71"/>
      <c r="F55" s="76"/>
    </row>
    <row r="56" spans="2:6" ht="16.2" thickBot="1" x14ac:dyDescent="0.35">
      <c r="B56" s="117"/>
      <c r="C56" s="986" t="s">
        <v>8</v>
      </c>
      <c r="D56" s="987"/>
      <c r="E56" s="58" t="s">
        <v>9</v>
      </c>
      <c r="F56" s="60">
        <f>F14+F18+F24+F30+F38+F42</f>
        <v>397000</v>
      </c>
    </row>
  </sheetData>
  <mergeCells count="46">
    <mergeCell ref="B2:G2"/>
    <mergeCell ref="B4:C4"/>
    <mergeCell ref="B6:D6"/>
    <mergeCell ref="B8:F8"/>
    <mergeCell ref="C18:D18"/>
    <mergeCell ref="C14:D14"/>
    <mergeCell ref="C16:D16"/>
    <mergeCell ref="C17:D17"/>
    <mergeCell ref="C22:D22"/>
    <mergeCell ref="C56:D56"/>
    <mergeCell ref="C23:D23"/>
    <mergeCell ref="E6:F6"/>
    <mergeCell ref="C11:D12"/>
    <mergeCell ref="E11:E12"/>
    <mergeCell ref="F11:F12"/>
    <mergeCell ref="C13:D13"/>
    <mergeCell ref="C36:D36"/>
    <mergeCell ref="C20:D20"/>
    <mergeCell ref="C21:D21"/>
    <mergeCell ref="C26:D26"/>
    <mergeCell ref="C27:D27"/>
    <mergeCell ref="C28:D28"/>
    <mergeCell ref="C29:D29"/>
    <mergeCell ref="C24:D24"/>
    <mergeCell ref="C30:D30"/>
    <mergeCell ref="C32:D32"/>
    <mergeCell ref="C33:D33"/>
    <mergeCell ref="C34:D34"/>
    <mergeCell ref="C35:D35"/>
    <mergeCell ref="C37:D37"/>
    <mergeCell ref="C54:D54"/>
    <mergeCell ref="C38:D38"/>
    <mergeCell ref="C40:D40"/>
    <mergeCell ref="C41:D41"/>
    <mergeCell ref="C50:D50"/>
    <mergeCell ref="C51:D51"/>
    <mergeCell ref="C52:D52"/>
    <mergeCell ref="C53:D53"/>
    <mergeCell ref="C42:D42"/>
    <mergeCell ref="C55:D55"/>
    <mergeCell ref="C44:D44"/>
    <mergeCell ref="C45:D45"/>
    <mergeCell ref="C46:D46"/>
    <mergeCell ref="C47:D47"/>
    <mergeCell ref="C48:D48"/>
    <mergeCell ref="C49:D49"/>
  </mergeCells>
  <pageMargins left="0.70866141732283472" right="0.70866141732283472" top="0.74803149606299213" bottom="0.74803149606299213" header="0.31496062992125984" footer="0.31496062992125984"/>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56"/>
  <sheetViews>
    <sheetView topLeftCell="A38" workbookViewId="0">
      <selection activeCell="I45" sqref="I45"/>
    </sheetView>
  </sheetViews>
  <sheetFormatPr defaultRowHeight="14.4" x14ac:dyDescent="0.3"/>
  <cols>
    <col min="3" max="3" width="14" customWidth="1"/>
    <col min="4" max="4" width="51.109375" customWidth="1"/>
    <col min="5" max="5" width="16.44140625" customWidth="1"/>
    <col min="6" max="6" width="19.4414062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6" spans="2:12" s="27" customFormat="1" ht="33.75" customHeight="1" thickBot="1" x14ac:dyDescent="0.35">
      <c r="B6" s="970" t="s">
        <v>1</v>
      </c>
      <c r="C6" s="970"/>
      <c r="D6" s="970"/>
      <c r="E6" s="1000" t="s">
        <v>134</v>
      </c>
      <c r="F6" s="1000"/>
      <c r="G6" s="23"/>
      <c r="H6" s="23"/>
      <c r="I6" s="23"/>
      <c r="J6" s="23"/>
      <c r="K6" s="23"/>
      <c r="L6" s="26"/>
    </row>
    <row r="8" spans="2:12" ht="15.6" x14ac:dyDescent="0.3">
      <c r="B8" s="969" t="s">
        <v>108</v>
      </c>
      <c r="C8" s="969"/>
      <c r="D8" s="969"/>
      <c r="E8" s="969"/>
      <c r="F8" s="969"/>
    </row>
    <row r="10" spans="2:12" ht="15" thickBot="1" x14ac:dyDescent="0.35">
      <c r="B10" s="403"/>
      <c r="C10" s="403"/>
      <c r="D10" s="403"/>
      <c r="E10" s="403"/>
      <c r="F10" s="403"/>
    </row>
    <row r="11" spans="2:12" ht="27.75" customHeight="1" x14ac:dyDescent="0.3">
      <c r="B11" s="404" t="s">
        <v>3</v>
      </c>
      <c r="C11" s="1025" t="s">
        <v>20</v>
      </c>
      <c r="D11" s="1026"/>
      <c r="E11" s="1014" t="s">
        <v>103</v>
      </c>
      <c r="F11" s="1014" t="s">
        <v>104</v>
      </c>
    </row>
    <row r="12" spans="2:12" ht="16.2" thickBot="1" x14ac:dyDescent="0.35">
      <c r="B12" s="405" t="s">
        <v>4</v>
      </c>
      <c r="C12" s="1027"/>
      <c r="D12" s="1028"/>
      <c r="E12" s="1015"/>
      <c r="F12" s="1015"/>
    </row>
    <row r="13" spans="2:12" ht="16.2" thickBot="1" x14ac:dyDescent="0.35">
      <c r="B13" s="405">
        <v>1</v>
      </c>
      <c r="C13" s="998">
        <v>2</v>
      </c>
      <c r="D13" s="999"/>
      <c r="E13" s="406">
        <v>3</v>
      </c>
      <c r="F13" s="406">
        <v>4</v>
      </c>
    </row>
    <row r="14" spans="2:12" ht="32.25" customHeight="1" thickBot="1" x14ac:dyDescent="0.35">
      <c r="B14" s="117">
        <v>1</v>
      </c>
      <c r="C14" s="992" t="s">
        <v>105</v>
      </c>
      <c r="D14" s="993"/>
      <c r="E14" s="406" t="s">
        <v>9</v>
      </c>
      <c r="F14" s="60">
        <f>F15+F16+F17</f>
        <v>10000</v>
      </c>
    </row>
    <row r="15" spans="2:12" ht="16.2" thickBot="1" x14ac:dyDescent="0.35">
      <c r="B15" s="117"/>
      <c r="C15" s="103"/>
      <c r="D15" s="56" t="s">
        <v>82</v>
      </c>
      <c r="E15" s="80"/>
      <c r="F15" s="60">
        <v>10000</v>
      </c>
    </row>
    <row r="16" spans="2:12" ht="33" customHeight="1" thickBot="1" x14ac:dyDescent="0.35">
      <c r="B16" s="119" t="s">
        <v>156</v>
      </c>
      <c r="C16" s="1023"/>
      <c r="D16" s="1024"/>
      <c r="E16" s="71"/>
      <c r="F16" s="76"/>
    </row>
    <row r="17" spans="2:6" ht="38.25" customHeight="1" thickBot="1" x14ac:dyDescent="0.35">
      <c r="B17" s="119" t="s">
        <v>166</v>
      </c>
      <c r="C17" s="1023"/>
      <c r="D17" s="1024"/>
      <c r="E17" s="71"/>
      <c r="F17" s="76"/>
    </row>
    <row r="18" spans="2:6" ht="34.5" customHeight="1" thickBot="1" x14ac:dyDescent="0.35">
      <c r="B18" s="117" t="s">
        <v>194</v>
      </c>
      <c r="C18" s="1021" t="s">
        <v>323</v>
      </c>
      <c r="D18" s="1022"/>
      <c r="E18" s="406" t="s">
        <v>9</v>
      </c>
      <c r="F18" s="60">
        <f>F19+F20+F21+F22+F23</f>
        <v>0</v>
      </c>
    </row>
    <row r="19" spans="2:6" ht="16.2" thickBot="1" x14ac:dyDescent="0.35">
      <c r="B19" s="117"/>
      <c r="C19" s="103"/>
      <c r="D19" s="56" t="s">
        <v>82</v>
      </c>
      <c r="E19" s="406"/>
      <c r="F19" s="60"/>
    </row>
    <row r="20" spans="2:6" ht="16.2" thickBot="1" x14ac:dyDescent="0.35">
      <c r="B20" s="119" t="s">
        <v>157</v>
      </c>
      <c r="C20" s="1023"/>
      <c r="D20" s="1024"/>
      <c r="E20" s="71"/>
      <c r="F20" s="76"/>
    </row>
    <row r="21" spans="2:6" ht="16.2" thickBot="1" x14ac:dyDescent="0.35">
      <c r="B21" s="119" t="s">
        <v>158</v>
      </c>
      <c r="C21" s="1023"/>
      <c r="D21" s="1024"/>
      <c r="E21" s="71"/>
      <c r="F21" s="76"/>
    </row>
    <row r="22" spans="2:6" ht="16.2" thickBot="1" x14ac:dyDescent="0.35">
      <c r="B22" s="119" t="s">
        <v>159</v>
      </c>
      <c r="C22" s="1023"/>
      <c r="D22" s="1024"/>
      <c r="E22" s="71"/>
      <c r="F22" s="76"/>
    </row>
    <row r="23" spans="2:6" ht="16.2" thickBot="1" x14ac:dyDescent="0.35">
      <c r="B23" s="119" t="s">
        <v>160</v>
      </c>
      <c r="C23" s="1023"/>
      <c r="D23" s="1024"/>
      <c r="E23" s="71"/>
      <c r="F23" s="76"/>
    </row>
    <row r="24" spans="2:6" ht="31.5" customHeight="1" thickBot="1" x14ac:dyDescent="0.35">
      <c r="B24" s="117" t="s">
        <v>195</v>
      </c>
      <c r="C24" s="1021" t="s">
        <v>322</v>
      </c>
      <c r="D24" s="1022"/>
      <c r="E24" s="406" t="s">
        <v>9</v>
      </c>
      <c r="F24" s="60">
        <f>SUM(F26:F29)</f>
        <v>0</v>
      </c>
    </row>
    <row r="25" spans="2:6" ht="15.6" x14ac:dyDescent="0.3">
      <c r="B25" s="118"/>
      <c r="C25" s="102"/>
      <c r="D25" s="19" t="s">
        <v>7</v>
      </c>
      <c r="E25" s="83"/>
      <c r="F25" s="75"/>
    </row>
    <row r="26" spans="2:6" ht="16.2" thickBot="1" x14ac:dyDescent="0.35">
      <c r="B26" s="119" t="s">
        <v>196</v>
      </c>
      <c r="C26" s="1029" t="s">
        <v>107</v>
      </c>
      <c r="D26" s="1030"/>
      <c r="E26" s="71">
        <v>1</v>
      </c>
      <c r="F26" s="76"/>
    </row>
    <row r="27" spans="2:6" ht="16.2" thickBot="1" x14ac:dyDescent="0.35">
      <c r="B27" s="119" t="s">
        <v>197</v>
      </c>
      <c r="C27" s="1023"/>
      <c r="D27" s="1024"/>
      <c r="E27" s="71"/>
      <c r="F27" s="76"/>
    </row>
    <row r="28" spans="2:6" ht="16.2" thickBot="1" x14ac:dyDescent="0.35">
      <c r="B28" s="119" t="s">
        <v>198</v>
      </c>
      <c r="C28" s="1023"/>
      <c r="D28" s="1024"/>
      <c r="E28" s="71"/>
      <c r="F28" s="76"/>
    </row>
    <row r="29" spans="2:6" ht="16.2" thickBot="1" x14ac:dyDescent="0.35">
      <c r="B29" s="119" t="s">
        <v>199</v>
      </c>
      <c r="C29" s="1023"/>
      <c r="D29" s="1024"/>
      <c r="E29" s="71"/>
      <c r="F29" s="76"/>
    </row>
    <row r="30" spans="2:6" ht="31.5" customHeight="1" thickBot="1" x14ac:dyDescent="0.35">
      <c r="B30" s="117" t="s">
        <v>202</v>
      </c>
      <c r="C30" s="1021" t="s">
        <v>324</v>
      </c>
      <c r="D30" s="1022"/>
      <c r="E30" s="406" t="s">
        <v>9</v>
      </c>
      <c r="F30" s="60">
        <f>SUM(F32:F37)</f>
        <v>0</v>
      </c>
    </row>
    <row r="31" spans="2:6" ht="15.6" x14ac:dyDescent="0.3">
      <c r="B31" s="118"/>
      <c r="C31" s="102"/>
      <c r="D31" s="19" t="s">
        <v>7</v>
      </c>
      <c r="E31" s="83"/>
      <c r="F31" s="75"/>
    </row>
    <row r="32" spans="2:6" ht="16.2" thickBot="1" x14ac:dyDescent="0.35">
      <c r="B32" s="119" t="s">
        <v>203</v>
      </c>
      <c r="C32" s="1019" t="s">
        <v>223</v>
      </c>
      <c r="D32" s="1020"/>
      <c r="E32" s="71">
        <v>1</v>
      </c>
      <c r="F32" s="76"/>
    </row>
    <row r="33" spans="2:6" ht="16.2" thickBot="1" x14ac:dyDescent="0.35">
      <c r="B33" s="119" t="s">
        <v>204</v>
      </c>
      <c r="C33" s="1017" t="s">
        <v>311</v>
      </c>
      <c r="D33" s="1018"/>
      <c r="E33" s="71">
        <v>1</v>
      </c>
      <c r="F33" s="76"/>
    </row>
    <row r="34" spans="2:6" ht="16.2" thickBot="1" x14ac:dyDescent="0.35">
      <c r="B34" s="119" t="s">
        <v>205</v>
      </c>
      <c r="C34" s="1017"/>
      <c r="D34" s="1018"/>
      <c r="E34" s="71"/>
      <c r="F34" s="76"/>
    </row>
    <row r="35" spans="2:6" ht="16.2" thickBot="1" x14ac:dyDescent="0.35">
      <c r="B35" s="119" t="s">
        <v>206</v>
      </c>
      <c r="C35" s="1017"/>
      <c r="D35" s="1018"/>
      <c r="E35" s="71"/>
      <c r="F35" s="76"/>
    </row>
    <row r="36" spans="2:6" ht="16.2" thickBot="1" x14ac:dyDescent="0.35">
      <c r="B36" s="119" t="s">
        <v>207</v>
      </c>
      <c r="C36" s="1017"/>
      <c r="D36" s="1018"/>
      <c r="E36" s="71"/>
      <c r="F36" s="76"/>
    </row>
    <row r="37" spans="2:6" ht="16.2" thickBot="1" x14ac:dyDescent="0.35">
      <c r="B37" s="119" t="s">
        <v>208</v>
      </c>
      <c r="C37" s="1017"/>
      <c r="D37" s="1018"/>
      <c r="E37" s="71"/>
      <c r="F37" s="76"/>
    </row>
    <row r="38" spans="2:6" ht="31.5" customHeight="1" thickBot="1" x14ac:dyDescent="0.35">
      <c r="B38" s="117" t="s">
        <v>211</v>
      </c>
      <c r="C38" s="1021" t="s">
        <v>325</v>
      </c>
      <c r="D38" s="1022"/>
      <c r="E38" s="406" t="s">
        <v>9</v>
      </c>
      <c r="F38" s="60">
        <f>SUM(F40:F41)</f>
        <v>0</v>
      </c>
    </row>
    <row r="39" spans="2:6" ht="15.6" x14ac:dyDescent="0.3">
      <c r="B39" s="118"/>
      <c r="C39" s="102"/>
      <c r="D39" s="19" t="s">
        <v>7</v>
      </c>
      <c r="E39" s="83"/>
      <c r="F39" s="75"/>
    </row>
    <row r="40" spans="2:6" ht="16.2" thickBot="1" x14ac:dyDescent="0.35">
      <c r="B40" s="119" t="s">
        <v>212</v>
      </c>
      <c r="C40" s="1019" t="s">
        <v>226</v>
      </c>
      <c r="D40" s="1020"/>
      <c r="E40" s="71"/>
      <c r="F40" s="76"/>
    </row>
    <row r="41" spans="2:6" ht="16.2" thickBot="1" x14ac:dyDescent="0.35">
      <c r="B41" s="119" t="s">
        <v>213</v>
      </c>
      <c r="C41" s="1017" t="s">
        <v>227</v>
      </c>
      <c r="D41" s="1018"/>
      <c r="E41" s="71">
        <v>1</v>
      </c>
      <c r="F41" s="76"/>
    </row>
    <row r="42" spans="2:6" ht="31.5" customHeight="1" thickBot="1" x14ac:dyDescent="0.35">
      <c r="B42" s="117" t="s">
        <v>228</v>
      </c>
      <c r="C42" s="1021" t="s">
        <v>229</v>
      </c>
      <c r="D42" s="1022"/>
      <c r="E42" s="406" t="s">
        <v>9</v>
      </c>
      <c r="F42" s="60">
        <f>SUM(F44:F55)</f>
        <v>0</v>
      </c>
    </row>
    <row r="43" spans="2:6" ht="15.6" x14ac:dyDescent="0.3">
      <c r="B43" s="118"/>
      <c r="C43" s="102"/>
      <c r="D43" s="19" t="s">
        <v>7</v>
      </c>
      <c r="E43" s="83"/>
      <c r="F43" s="75"/>
    </row>
    <row r="44" spans="2:6" ht="16.2" thickBot="1" x14ac:dyDescent="0.35">
      <c r="B44" s="119" t="s">
        <v>230</v>
      </c>
      <c r="C44" s="1019"/>
      <c r="D44" s="1020"/>
      <c r="E44" s="71"/>
      <c r="F44" s="76"/>
    </row>
    <row r="45" spans="2:6" ht="39" customHeight="1" thickBot="1" x14ac:dyDescent="0.35">
      <c r="B45" s="119" t="s">
        <v>231</v>
      </c>
      <c r="C45" s="1017" t="s">
        <v>326</v>
      </c>
      <c r="D45" s="1018"/>
      <c r="E45" s="71">
        <v>1</v>
      </c>
      <c r="F45" s="76"/>
    </row>
    <row r="46" spans="2:6" ht="16.2" thickBot="1" x14ac:dyDescent="0.35">
      <c r="B46" s="119" t="s">
        <v>232</v>
      </c>
      <c r="C46" s="1017" t="s">
        <v>353</v>
      </c>
      <c r="D46" s="1018"/>
      <c r="E46" s="71">
        <v>1</v>
      </c>
      <c r="F46" s="76"/>
    </row>
    <row r="47" spans="2:6" ht="16.2" thickBot="1" x14ac:dyDescent="0.35">
      <c r="B47" s="119" t="s">
        <v>233</v>
      </c>
      <c r="C47" s="1017"/>
      <c r="D47" s="1018"/>
      <c r="E47" s="71"/>
      <c r="F47" s="76"/>
    </row>
    <row r="48" spans="2:6" ht="16.2" thickBot="1" x14ac:dyDescent="0.35">
      <c r="B48" s="119" t="s">
        <v>234</v>
      </c>
      <c r="C48" s="1017"/>
      <c r="D48" s="1018"/>
      <c r="E48" s="71"/>
      <c r="F48" s="76"/>
    </row>
    <row r="49" spans="2:6" ht="16.2" thickBot="1" x14ac:dyDescent="0.35">
      <c r="B49" s="119" t="s">
        <v>235</v>
      </c>
      <c r="C49" s="1017"/>
      <c r="D49" s="1018"/>
      <c r="E49" s="71"/>
      <c r="F49" s="76"/>
    </row>
    <row r="50" spans="2:6" ht="16.2" thickBot="1" x14ac:dyDescent="0.35">
      <c r="B50" s="119" t="s">
        <v>236</v>
      </c>
      <c r="C50" s="1017"/>
      <c r="D50" s="1018"/>
      <c r="E50" s="71"/>
      <c r="F50" s="76"/>
    </row>
    <row r="51" spans="2:6" ht="16.2" thickBot="1" x14ac:dyDescent="0.35">
      <c r="B51" s="119" t="s">
        <v>237</v>
      </c>
      <c r="C51" s="1017"/>
      <c r="D51" s="1018"/>
      <c r="E51" s="71"/>
      <c r="F51" s="76"/>
    </row>
    <row r="52" spans="2:6" ht="16.2" thickBot="1" x14ac:dyDescent="0.35">
      <c r="B52" s="119" t="s">
        <v>238</v>
      </c>
      <c r="C52" s="1017"/>
      <c r="D52" s="1018"/>
      <c r="E52" s="71"/>
      <c r="F52" s="76"/>
    </row>
    <row r="53" spans="2:6" ht="16.2" thickBot="1" x14ac:dyDescent="0.35">
      <c r="B53" s="119" t="s">
        <v>239</v>
      </c>
      <c r="C53" s="1017"/>
      <c r="D53" s="1018"/>
      <c r="E53" s="71"/>
      <c r="F53" s="76"/>
    </row>
    <row r="54" spans="2:6" ht="16.2" thickBot="1" x14ac:dyDescent="0.35">
      <c r="B54" s="119" t="s">
        <v>240</v>
      </c>
      <c r="C54" s="1017"/>
      <c r="D54" s="1018"/>
      <c r="E54" s="71"/>
      <c r="F54" s="76"/>
    </row>
    <row r="55" spans="2:6" ht="16.2" thickBot="1" x14ac:dyDescent="0.35">
      <c r="B55" s="119" t="s">
        <v>241</v>
      </c>
      <c r="C55" s="1017"/>
      <c r="D55" s="1018"/>
      <c r="E55" s="71"/>
      <c r="F55" s="76"/>
    </row>
    <row r="56" spans="2:6" ht="16.2" thickBot="1" x14ac:dyDescent="0.35">
      <c r="B56" s="117"/>
      <c r="C56" s="986" t="s">
        <v>8</v>
      </c>
      <c r="D56" s="987"/>
      <c r="E56" s="406" t="s">
        <v>9</v>
      </c>
      <c r="F56" s="60">
        <f>F14+F18+F24+F30+F38+F42</f>
        <v>10000</v>
      </c>
    </row>
  </sheetData>
  <mergeCells count="46">
    <mergeCell ref="C20:D20"/>
    <mergeCell ref="B2:G2"/>
    <mergeCell ref="B4:C4"/>
    <mergeCell ref="B6:D6"/>
    <mergeCell ref="E6:F6"/>
    <mergeCell ref="B8:F8"/>
    <mergeCell ref="C11:D12"/>
    <mergeCell ref="E11:E12"/>
    <mergeCell ref="F11:F12"/>
    <mergeCell ref="C13:D13"/>
    <mergeCell ref="C14:D14"/>
    <mergeCell ref="C16:D16"/>
    <mergeCell ref="C17:D17"/>
    <mergeCell ref="C18:D18"/>
    <mergeCell ref="C34:D34"/>
    <mergeCell ref="C21:D21"/>
    <mergeCell ref="C22:D22"/>
    <mergeCell ref="C23:D23"/>
    <mergeCell ref="C24:D24"/>
    <mergeCell ref="C26:D26"/>
    <mergeCell ref="C27:D27"/>
    <mergeCell ref="C28:D28"/>
    <mergeCell ref="C29:D29"/>
    <mergeCell ref="C30:D30"/>
    <mergeCell ref="C32:D32"/>
    <mergeCell ref="C33:D33"/>
    <mergeCell ref="C48:D48"/>
    <mergeCell ref="C35:D35"/>
    <mergeCell ref="C36:D36"/>
    <mergeCell ref="C37:D37"/>
    <mergeCell ref="C38:D38"/>
    <mergeCell ref="C40:D40"/>
    <mergeCell ref="C41:D41"/>
    <mergeCell ref="C42:D42"/>
    <mergeCell ref="C44:D44"/>
    <mergeCell ref="C45:D45"/>
    <mergeCell ref="C46:D46"/>
    <mergeCell ref="C47:D47"/>
    <mergeCell ref="C55:D55"/>
    <mergeCell ref="C56:D56"/>
    <mergeCell ref="C49:D49"/>
    <mergeCell ref="C50:D50"/>
    <mergeCell ref="C51:D51"/>
    <mergeCell ref="C52:D52"/>
    <mergeCell ref="C53:D53"/>
    <mergeCell ref="C54:D54"/>
  </mergeCells>
  <pageMargins left="0.70866141732283472" right="0.70866141732283472" top="0.74803149606299213" bottom="0.74803149606299213" header="0.31496062992125984" footer="0.31496062992125984"/>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37"/>
  <sheetViews>
    <sheetView topLeftCell="C10" workbookViewId="0">
      <selection activeCell="F16" sqref="F16"/>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134</v>
      </c>
      <c r="F6" s="1010"/>
      <c r="G6" s="1010"/>
      <c r="H6" s="23"/>
      <c r="I6" s="23"/>
      <c r="J6" s="23"/>
      <c r="K6" s="23"/>
      <c r="L6" s="26"/>
    </row>
    <row r="8" spans="2:12" ht="15.6" x14ac:dyDescent="0.3">
      <c r="B8" s="969" t="s">
        <v>154</v>
      </c>
      <c r="C8" s="969"/>
      <c r="D8" s="969"/>
      <c r="E8" s="969"/>
      <c r="F8" s="969"/>
      <c r="G8" s="969"/>
    </row>
    <row r="10" spans="2:12" ht="15" thickBot="1" x14ac:dyDescent="0.35">
      <c r="B10" s="309"/>
      <c r="C10" s="309"/>
      <c r="D10" s="309"/>
      <c r="E10" s="309"/>
      <c r="F10" s="309"/>
      <c r="G10" s="309"/>
    </row>
    <row r="11" spans="2:12" ht="30.75" customHeight="1" x14ac:dyDescent="0.3">
      <c r="B11" s="310" t="s">
        <v>3</v>
      </c>
      <c r="C11" s="974" t="s">
        <v>20</v>
      </c>
      <c r="D11" s="976"/>
      <c r="E11" s="963" t="s">
        <v>109</v>
      </c>
      <c r="F11" s="963" t="s">
        <v>110</v>
      </c>
      <c r="G11" s="963" t="s">
        <v>111</v>
      </c>
    </row>
    <row r="12" spans="2:12" ht="16.2" thickBot="1" x14ac:dyDescent="0.35">
      <c r="B12" s="311" t="s">
        <v>4</v>
      </c>
      <c r="C12" s="980"/>
      <c r="D12" s="982"/>
      <c r="E12" s="965"/>
      <c r="F12" s="965"/>
      <c r="G12" s="965"/>
    </row>
    <row r="13" spans="2:12" ht="16.2" thickBot="1" x14ac:dyDescent="0.35">
      <c r="B13" s="12"/>
      <c r="C13" s="998">
        <v>1</v>
      </c>
      <c r="D13" s="999"/>
      <c r="E13" s="312">
        <v>2</v>
      </c>
      <c r="F13" s="312">
        <v>3</v>
      </c>
      <c r="G13" s="312">
        <v>4</v>
      </c>
    </row>
    <row r="14" spans="2:12" ht="18" customHeight="1" thickBot="1" x14ac:dyDescent="0.35">
      <c r="B14" s="67">
        <v>1</v>
      </c>
      <c r="C14" s="1004" t="s">
        <v>112</v>
      </c>
      <c r="D14" s="1005"/>
      <c r="E14" s="71" t="s">
        <v>9</v>
      </c>
      <c r="F14" s="76" t="s">
        <v>9</v>
      </c>
      <c r="G14" s="60">
        <f>SUM(G15:G22)</f>
        <v>20000</v>
      </c>
    </row>
    <row r="15" spans="2:12" ht="18" customHeight="1" thickBot="1" x14ac:dyDescent="0.35">
      <c r="B15" s="67"/>
      <c r="C15" s="110"/>
      <c r="D15" s="313" t="s">
        <v>113</v>
      </c>
      <c r="E15" s="71"/>
      <c r="F15" s="76"/>
      <c r="G15" s="60"/>
    </row>
    <row r="16" spans="2:12" ht="16.2" thickBot="1" x14ac:dyDescent="0.35">
      <c r="B16" s="86" t="s">
        <v>156</v>
      </c>
      <c r="C16" s="1023" t="s">
        <v>173</v>
      </c>
      <c r="D16" s="1024"/>
      <c r="E16" s="71">
        <v>1</v>
      </c>
      <c r="F16" s="76">
        <v>20000</v>
      </c>
      <c r="G16" s="60">
        <f t="shared" ref="G16:G22" si="0">E16*F16</f>
        <v>20000</v>
      </c>
    </row>
    <row r="17" spans="2:7" ht="16.2" thickBot="1" x14ac:dyDescent="0.35">
      <c r="B17" s="86" t="s">
        <v>166</v>
      </c>
      <c r="C17" s="1023" t="s">
        <v>369</v>
      </c>
      <c r="D17" s="1024"/>
      <c r="E17" s="71">
        <v>1</v>
      </c>
      <c r="F17" s="76"/>
      <c r="G17" s="60">
        <f t="shared" si="0"/>
        <v>0</v>
      </c>
    </row>
    <row r="18" spans="2:7" ht="16.2" thickBot="1" x14ac:dyDescent="0.35">
      <c r="B18" s="86" t="s">
        <v>167</v>
      </c>
      <c r="C18" s="1023"/>
      <c r="D18" s="1024"/>
      <c r="E18" s="71"/>
      <c r="F18" s="76"/>
      <c r="G18" s="60">
        <f t="shared" si="0"/>
        <v>0</v>
      </c>
    </row>
    <row r="19" spans="2:7" ht="16.2" thickBot="1" x14ac:dyDescent="0.35">
      <c r="B19" s="86" t="s">
        <v>168</v>
      </c>
      <c r="C19" s="1023"/>
      <c r="D19" s="1024"/>
      <c r="E19" s="71"/>
      <c r="F19" s="76"/>
      <c r="G19" s="60">
        <f t="shared" si="0"/>
        <v>0</v>
      </c>
    </row>
    <row r="20" spans="2:7" ht="16.2" thickBot="1" x14ac:dyDescent="0.35">
      <c r="B20" s="86" t="s">
        <v>169</v>
      </c>
      <c r="C20" s="1023"/>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20000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c r="D26" s="1024"/>
      <c r="E26" s="71"/>
      <c r="F26" s="76"/>
      <c r="G26" s="60">
        <f>E26*F26*247</f>
        <v>0</v>
      </c>
    </row>
    <row r="27" spans="2:7" ht="16.2" thickBot="1" x14ac:dyDescent="0.35">
      <c r="B27" s="86" t="s">
        <v>158</v>
      </c>
      <c r="C27" s="1023"/>
      <c r="D27" s="1024"/>
      <c r="E27" s="71"/>
      <c r="F27" s="76"/>
      <c r="G27" s="60">
        <f>E27*F27*247</f>
        <v>0</v>
      </c>
    </row>
    <row r="28" spans="2:7" ht="16.2" thickBot="1" x14ac:dyDescent="0.35">
      <c r="B28" s="86" t="s">
        <v>159</v>
      </c>
      <c r="C28" s="1023"/>
      <c r="D28" s="1024"/>
      <c r="E28" s="71"/>
      <c r="F28" s="76"/>
      <c r="G28" s="60">
        <f t="shared" ref="G28:G36" si="1">E28*F28</f>
        <v>0</v>
      </c>
    </row>
    <row r="29" spans="2:7" ht="16.2" thickBot="1" x14ac:dyDescent="0.35">
      <c r="B29" s="86" t="s">
        <v>160</v>
      </c>
      <c r="C29" s="1023"/>
      <c r="D29" s="1024"/>
      <c r="E29" s="71"/>
      <c r="F29" s="76"/>
      <c r="G29" s="60">
        <f t="shared" si="1"/>
        <v>0</v>
      </c>
    </row>
    <row r="30" spans="2:7" ht="16.2" thickBot="1" x14ac:dyDescent="0.35">
      <c r="B30" s="86" t="s">
        <v>161</v>
      </c>
      <c r="C30" s="1023"/>
      <c r="D30" s="1024"/>
      <c r="E30" s="71"/>
      <c r="F30" s="76"/>
      <c r="G30" s="60">
        <f t="shared" si="1"/>
        <v>0</v>
      </c>
    </row>
    <row r="31" spans="2:7" ht="16.2" thickBot="1" x14ac:dyDescent="0.35">
      <c r="B31" s="86" t="s">
        <v>162</v>
      </c>
      <c r="C31" s="1023"/>
      <c r="D31" s="1024"/>
      <c r="E31" s="71"/>
      <c r="F31" s="76"/>
      <c r="G31" s="60">
        <f t="shared" si="1"/>
        <v>0</v>
      </c>
    </row>
    <row r="32" spans="2:7" ht="16.2" thickBot="1" x14ac:dyDescent="0.35">
      <c r="B32" s="86" t="s">
        <v>163</v>
      </c>
      <c r="C32" s="1023"/>
      <c r="D32" s="1024"/>
      <c r="E32" s="71"/>
      <c r="F32" s="76"/>
      <c r="G32" s="60">
        <f t="shared" si="1"/>
        <v>0</v>
      </c>
    </row>
    <row r="33" spans="2:7" ht="16.2" thickBot="1" x14ac:dyDescent="0.35">
      <c r="B33" s="86" t="s">
        <v>164</v>
      </c>
      <c r="C33" s="1023"/>
      <c r="D33" s="1024"/>
      <c r="E33" s="71"/>
      <c r="F33" s="76"/>
      <c r="G33" s="60">
        <f t="shared" si="1"/>
        <v>0</v>
      </c>
    </row>
    <row r="34" spans="2:7" ht="16.2" thickBot="1" x14ac:dyDescent="0.35">
      <c r="B34" s="86" t="s">
        <v>165</v>
      </c>
      <c r="C34" s="1023"/>
      <c r="D34" s="1024"/>
      <c r="E34" s="71"/>
      <c r="F34" s="76"/>
      <c r="G34" s="60">
        <f t="shared" si="1"/>
        <v>0</v>
      </c>
    </row>
    <row r="35" spans="2:7" ht="16.2" thickBot="1" x14ac:dyDescent="0.35">
      <c r="B35" s="86" t="s">
        <v>255</v>
      </c>
      <c r="C35" s="1023"/>
      <c r="D35" s="1024"/>
      <c r="E35" s="71"/>
      <c r="F35" s="76"/>
      <c r="G35" s="60">
        <f t="shared" si="1"/>
        <v>0</v>
      </c>
    </row>
    <row r="36" spans="2:7" ht="16.2" thickBot="1" x14ac:dyDescent="0.35">
      <c r="B36" s="86" t="s">
        <v>257</v>
      </c>
      <c r="C36" s="1023"/>
      <c r="D36" s="1024"/>
      <c r="E36" s="71"/>
      <c r="F36" s="76"/>
      <c r="G36" s="60">
        <f t="shared" si="1"/>
        <v>0</v>
      </c>
    </row>
    <row r="37" spans="2:7" ht="16.2" thickBot="1" x14ac:dyDescent="0.35">
      <c r="B37" s="67"/>
      <c r="C37" s="966" t="s">
        <v>8</v>
      </c>
      <c r="D37" s="967"/>
      <c r="E37" s="71" t="s">
        <v>138</v>
      </c>
      <c r="F37" s="76" t="s">
        <v>9</v>
      </c>
      <c r="G37" s="60">
        <f>G24</f>
        <v>0</v>
      </c>
    </row>
  </sheetData>
  <sheetProtection password="F958" sheet="1"/>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37"/>
  <sheetViews>
    <sheetView topLeftCell="C10" workbookViewId="0">
      <selection activeCell="F32" sqref="F32"/>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134</v>
      </c>
      <c r="F6" s="1010"/>
      <c r="G6" s="1010"/>
      <c r="H6" s="23"/>
      <c r="I6" s="23"/>
      <c r="J6" s="23"/>
      <c r="K6" s="23"/>
      <c r="L6" s="26"/>
    </row>
    <row r="8" spans="2:12" ht="15.6" x14ac:dyDescent="0.3">
      <c r="B8" s="969" t="s">
        <v>154</v>
      </c>
      <c r="C8" s="969"/>
      <c r="D8" s="969"/>
      <c r="E8" s="969"/>
      <c r="F8" s="969"/>
      <c r="G8" s="969"/>
    </row>
    <row r="10" spans="2:12" ht="15" thickBot="1" x14ac:dyDescent="0.35">
      <c r="B10" s="40"/>
      <c r="C10" s="40"/>
      <c r="D10" s="40"/>
      <c r="E10" s="40"/>
      <c r="F10" s="40"/>
      <c r="G10" s="40"/>
    </row>
    <row r="11" spans="2:12" ht="30.75" customHeight="1" x14ac:dyDescent="0.3">
      <c r="B11" s="41" t="s">
        <v>3</v>
      </c>
      <c r="C11" s="974" t="s">
        <v>20</v>
      </c>
      <c r="D11" s="976"/>
      <c r="E11" s="963" t="s">
        <v>109</v>
      </c>
      <c r="F11" s="963" t="s">
        <v>110</v>
      </c>
      <c r="G11" s="963" t="s">
        <v>111</v>
      </c>
    </row>
    <row r="12" spans="2:12" ht="16.2" thickBot="1" x14ac:dyDescent="0.35">
      <c r="B12" s="42" t="s">
        <v>4</v>
      </c>
      <c r="C12" s="980"/>
      <c r="D12" s="982"/>
      <c r="E12" s="965"/>
      <c r="F12" s="965"/>
      <c r="G12" s="965"/>
    </row>
    <row r="13" spans="2:12" ht="16.2" thickBot="1" x14ac:dyDescent="0.35">
      <c r="B13" s="12"/>
      <c r="C13" s="998">
        <v>1</v>
      </c>
      <c r="D13" s="999"/>
      <c r="E13" s="43">
        <v>2</v>
      </c>
      <c r="F13" s="43">
        <v>3</v>
      </c>
      <c r="G13" s="43">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90" t="s">
        <v>113</v>
      </c>
      <c r="E15" s="71"/>
      <c r="F15" s="76"/>
      <c r="G15" s="60"/>
    </row>
    <row r="16" spans="2:12" ht="16.2" thickBot="1" x14ac:dyDescent="0.35">
      <c r="B16" s="86" t="s">
        <v>156</v>
      </c>
      <c r="C16" s="1023" t="s">
        <v>173</v>
      </c>
      <c r="D16" s="1024"/>
      <c r="E16" s="71"/>
      <c r="F16" s="76"/>
      <c r="G16" s="60">
        <f t="shared" ref="G16:G22" si="0">E16*F16</f>
        <v>0</v>
      </c>
    </row>
    <row r="17" spans="2:7" ht="16.2" thickBot="1" x14ac:dyDescent="0.35">
      <c r="B17" s="86" t="s">
        <v>166</v>
      </c>
      <c r="C17" s="1023" t="s">
        <v>369</v>
      </c>
      <c r="D17" s="1024"/>
      <c r="E17" s="71"/>
      <c r="F17" s="76"/>
      <c r="G17" s="60">
        <f t="shared" si="0"/>
        <v>0</v>
      </c>
    </row>
    <row r="18" spans="2:7" ht="16.2" thickBot="1" x14ac:dyDescent="0.35">
      <c r="B18" s="86" t="s">
        <v>167</v>
      </c>
      <c r="C18" s="1023"/>
      <c r="D18" s="1024"/>
      <c r="E18" s="71"/>
      <c r="F18" s="76"/>
      <c r="G18" s="60">
        <f t="shared" si="0"/>
        <v>0</v>
      </c>
    </row>
    <row r="19" spans="2:7" ht="16.2" thickBot="1" x14ac:dyDescent="0.35">
      <c r="B19" s="86" t="s">
        <v>168</v>
      </c>
      <c r="C19" s="1023"/>
      <c r="D19" s="1024"/>
      <c r="E19" s="71"/>
      <c r="F19" s="76"/>
      <c r="G19" s="60">
        <f t="shared" si="0"/>
        <v>0</v>
      </c>
    </row>
    <row r="20" spans="2:7" ht="16.2" thickBot="1" x14ac:dyDescent="0.35">
      <c r="B20" s="86" t="s">
        <v>169</v>
      </c>
      <c r="C20" s="1023"/>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3000</v>
      </c>
    </row>
    <row r="25" spans="2:7" ht="16.2" thickBot="1" x14ac:dyDescent="0.35">
      <c r="B25" s="67"/>
      <c r="C25" s="1031" t="s">
        <v>113</v>
      </c>
      <c r="D25" s="1032"/>
      <c r="E25" s="71"/>
      <c r="F25" s="76"/>
      <c r="G25" s="60"/>
    </row>
    <row r="26" spans="2:7" ht="16.2" thickBot="1" x14ac:dyDescent="0.35">
      <c r="B26" s="86" t="s">
        <v>157</v>
      </c>
      <c r="C26" s="1023"/>
      <c r="D26" s="1024"/>
      <c r="E26" s="71"/>
      <c r="F26" s="76"/>
      <c r="G26" s="60">
        <f>E26*F26*247</f>
        <v>0</v>
      </c>
    </row>
    <row r="27" spans="2:7" ht="16.2" thickBot="1" x14ac:dyDescent="0.35">
      <c r="B27" s="86" t="s">
        <v>158</v>
      </c>
      <c r="C27" s="1023"/>
      <c r="D27" s="1024"/>
      <c r="E27" s="71"/>
      <c r="F27" s="76"/>
      <c r="G27" s="60">
        <f>E27*F27*247</f>
        <v>0</v>
      </c>
    </row>
    <row r="28" spans="2:7" ht="16.2" thickBot="1" x14ac:dyDescent="0.35">
      <c r="B28" s="86" t="s">
        <v>159</v>
      </c>
      <c r="C28" s="1023"/>
      <c r="D28" s="1024"/>
      <c r="E28" s="71"/>
      <c r="F28" s="76"/>
      <c r="G28" s="60">
        <f t="shared" ref="G28:G36" si="1">E28*F28</f>
        <v>0</v>
      </c>
    </row>
    <row r="29" spans="2:7" ht="16.2" thickBot="1" x14ac:dyDescent="0.35">
      <c r="B29" s="86" t="s">
        <v>160</v>
      </c>
      <c r="C29" s="1023"/>
      <c r="D29" s="1024"/>
      <c r="E29" s="71"/>
      <c r="F29" s="76"/>
      <c r="G29" s="60">
        <f t="shared" si="1"/>
        <v>0</v>
      </c>
    </row>
    <row r="30" spans="2:7" ht="16.2" thickBot="1" x14ac:dyDescent="0.35">
      <c r="B30" s="86" t="s">
        <v>161</v>
      </c>
      <c r="C30" s="1023"/>
      <c r="D30" s="1024"/>
      <c r="E30" s="71"/>
      <c r="F30" s="76"/>
      <c r="G30" s="60">
        <f t="shared" si="1"/>
        <v>0</v>
      </c>
    </row>
    <row r="31" spans="2:7" ht="16.2" thickBot="1" x14ac:dyDescent="0.35">
      <c r="B31" s="86" t="s">
        <v>162</v>
      </c>
      <c r="C31" s="1023" t="s">
        <v>330</v>
      </c>
      <c r="D31" s="1024"/>
      <c r="E31" s="71">
        <v>1</v>
      </c>
      <c r="F31" s="76">
        <v>3000</v>
      </c>
      <c r="G31" s="60">
        <f t="shared" si="1"/>
        <v>3000</v>
      </c>
    </row>
    <row r="32" spans="2:7" ht="16.2" thickBot="1" x14ac:dyDescent="0.35">
      <c r="B32" s="86" t="s">
        <v>163</v>
      </c>
      <c r="C32" s="1023"/>
      <c r="D32" s="1024"/>
      <c r="E32" s="71"/>
      <c r="F32" s="76"/>
      <c r="G32" s="60">
        <f t="shared" si="1"/>
        <v>0</v>
      </c>
    </row>
    <row r="33" spans="2:7" ht="16.2" thickBot="1" x14ac:dyDescent="0.35">
      <c r="B33" s="86" t="s">
        <v>164</v>
      </c>
      <c r="C33" s="1023"/>
      <c r="D33" s="1024"/>
      <c r="E33" s="71"/>
      <c r="F33" s="76"/>
      <c r="G33" s="60">
        <f t="shared" si="1"/>
        <v>0</v>
      </c>
    </row>
    <row r="34" spans="2:7" ht="16.2" thickBot="1" x14ac:dyDescent="0.35">
      <c r="B34" s="86" t="s">
        <v>165</v>
      </c>
      <c r="C34" s="1023" t="s">
        <v>775</v>
      </c>
      <c r="D34" s="1024"/>
      <c r="E34" s="71">
        <v>1</v>
      </c>
      <c r="F34" s="76">
        <f>88200-88200</f>
        <v>0</v>
      </c>
      <c r="G34" s="60">
        <f t="shared" si="1"/>
        <v>0</v>
      </c>
    </row>
    <row r="35" spans="2:7" ht="16.2" thickBot="1" x14ac:dyDescent="0.35">
      <c r="B35" s="86" t="s">
        <v>255</v>
      </c>
      <c r="C35" s="1023"/>
      <c r="D35" s="1024"/>
      <c r="E35" s="71"/>
      <c r="F35" s="76"/>
      <c r="G35" s="60">
        <f t="shared" si="1"/>
        <v>0</v>
      </c>
    </row>
    <row r="36" spans="2:7" ht="16.2" thickBot="1" x14ac:dyDescent="0.35">
      <c r="B36" s="86" t="s">
        <v>257</v>
      </c>
      <c r="C36" s="1023"/>
      <c r="D36" s="1024"/>
      <c r="E36" s="71"/>
      <c r="F36" s="76"/>
      <c r="G36" s="60">
        <f t="shared" si="1"/>
        <v>0</v>
      </c>
    </row>
    <row r="37" spans="2:7" ht="16.2" thickBot="1" x14ac:dyDescent="0.35">
      <c r="B37" s="67"/>
      <c r="C37" s="966" t="s">
        <v>8</v>
      </c>
      <c r="D37" s="967"/>
      <c r="E37" s="71" t="s">
        <v>138</v>
      </c>
      <c r="F37" s="76" t="s">
        <v>9</v>
      </c>
      <c r="G37" s="60">
        <f>G24</f>
        <v>3000</v>
      </c>
    </row>
  </sheetData>
  <sheetProtection password="F958" sheet="1"/>
  <mergeCells count="33">
    <mergeCell ref="C29:D29"/>
    <mergeCell ref="C30:D30"/>
    <mergeCell ref="B2:G2"/>
    <mergeCell ref="B4:C4"/>
    <mergeCell ref="B6:D6"/>
    <mergeCell ref="B8:G8"/>
    <mergeCell ref="C11:D12"/>
    <mergeCell ref="E11:E12"/>
    <mergeCell ref="F11:F12"/>
    <mergeCell ref="G11:G12"/>
    <mergeCell ref="E6:G6"/>
    <mergeCell ref="C13:D13"/>
    <mergeCell ref="C14:D14"/>
    <mergeCell ref="C16:D16"/>
    <mergeCell ref="C26:D26"/>
    <mergeCell ref="C18:D18"/>
    <mergeCell ref="C17:D17"/>
    <mergeCell ref="C37:D37"/>
    <mergeCell ref="C19:D19"/>
    <mergeCell ref="C33:D33"/>
    <mergeCell ref="C34:D34"/>
    <mergeCell ref="C35:D35"/>
    <mergeCell ref="C36:D36"/>
    <mergeCell ref="C31:D31"/>
    <mergeCell ref="C32:D32"/>
    <mergeCell ref="C20:D20"/>
    <mergeCell ref="C21:D21"/>
    <mergeCell ref="C22:D22"/>
    <mergeCell ref="C23:D23"/>
    <mergeCell ref="C24:D24"/>
    <mergeCell ref="C25:D25"/>
    <mergeCell ref="C27:D27"/>
    <mergeCell ref="C28:D28"/>
  </mergeCells>
  <pageMargins left="0.70866141732283472" right="0.70866141732283472" top="0.74803149606299213" bottom="0.74803149606299213" header="0.31496062992125984" footer="0.31496062992125984"/>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37"/>
  <sheetViews>
    <sheetView topLeftCell="C10" workbookViewId="0">
      <selection activeCell="E30" sqref="E30"/>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134</v>
      </c>
      <c r="F6" s="1010"/>
      <c r="G6" s="1010"/>
      <c r="H6" s="23"/>
      <c r="I6" s="23"/>
      <c r="J6" s="23"/>
      <c r="K6" s="23"/>
      <c r="L6" s="26"/>
    </row>
    <row r="8" spans="2:12" ht="15.6" x14ac:dyDescent="0.3">
      <c r="B8" s="969" t="s">
        <v>154</v>
      </c>
      <c r="C8" s="969"/>
      <c r="D8" s="969"/>
      <c r="E8" s="969"/>
      <c r="F8" s="969"/>
      <c r="G8" s="969"/>
    </row>
    <row r="10" spans="2:12" ht="15" thickBot="1" x14ac:dyDescent="0.35">
      <c r="B10" s="309"/>
      <c r="C10" s="309"/>
      <c r="D10" s="309"/>
      <c r="E10" s="309"/>
      <c r="F10" s="309"/>
      <c r="G10" s="309"/>
    </row>
    <row r="11" spans="2:12" ht="30.75" customHeight="1" x14ac:dyDescent="0.3">
      <c r="B11" s="310" t="s">
        <v>3</v>
      </c>
      <c r="C11" s="974" t="s">
        <v>20</v>
      </c>
      <c r="D11" s="976"/>
      <c r="E11" s="963" t="s">
        <v>109</v>
      </c>
      <c r="F11" s="963" t="s">
        <v>110</v>
      </c>
      <c r="G11" s="963" t="s">
        <v>111</v>
      </c>
    </row>
    <row r="12" spans="2:12" ht="16.2" thickBot="1" x14ac:dyDescent="0.35">
      <c r="B12" s="311" t="s">
        <v>4</v>
      </c>
      <c r="C12" s="980"/>
      <c r="D12" s="982"/>
      <c r="E12" s="965"/>
      <c r="F12" s="965"/>
      <c r="G12" s="965"/>
    </row>
    <row r="13" spans="2:12" ht="16.2" thickBot="1" x14ac:dyDescent="0.35">
      <c r="B13" s="12"/>
      <c r="C13" s="998">
        <v>1</v>
      </c>
      <c r="D13" s="999"/>
      <c r="E13" s="312">
        <v>2</v>
      </c>
      <c r="F13" s="312">
        <v>3</v>
      </c>
      <c r="G13" s="312">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13" t="s">
        <v>113</v>
      </c>
      <c r="E15" s="71"/>
      <c r="F15" s="76"/>
      <c r="G15" s="60"/>
    </row>
    <row r="16" spans="2:12" ht="16.2" thickBot="1" x14ac:dyDescent="0.35">
      <c r="B16" s="86" t="s">
        <v>156</v>
      </c>
      <c r="C16" s="1023" t="s">
        <v>173</v>
      </c>
      <c r="D16" s="1024"/>
      <c r="E16" s="71"/>
      <c r="F16" s="76"/>
      <c r="G16" s="60">
        <f t="shared" ref="G16:G22" si="0">E16*F16</f>
        <v>0</v>
      </c>
    </row>
    <row r="17" spans="2:7" ht="16.2" thickBot="1" x14ac:dyDescent="0.35">
      <c r="B17" s="86" t="s">
        <v>166</v>
      </c>
      <c r="C17" s="1023" t="s">
        <v>369</v>
      </c>
      <c r="D17" s="1024"/>
      <c r="E17" s="71"/>
      <c r="F17" s="76"/>
      <c r="G17" s="60">
        <f t="shared" si="0"/>
        <v>0</v>
      </c>
    </row>
    <row r="18" spans="2:7" ht="16.2" thickBot="1" x14ac:dyDescent="0.35">
      <c r="B18" s="86" t="s">
        <v>167</v>
      </c>
      <c r="C18" s="1023"/>
      <c r="D18" s="1024"/>
      <c r="E18" s="71"/>
      <c r="F18" s="76"/>
      <c r="G18" s="60">
        <f t="shared" si="0"/>
        <v>0</v>
      </c>
    </row>
    <row r="19" spans="2:7" ht="16.2" thickBot="1" x14ac:dyDescent="0.35">
      <c r="B19" s="86" t="s">
        <v>168</v>
      </c>
      <c r="C19" s="1023"/>
      <c r="D19" s="1024"/>
      <c r="E19" s="71"/>
      <c r="F19" s="76"/>
      <c r="G19" s="60">
        <f t="shared" si="0"/>
        <v>0</v>
      </c>
    </row>
    <row r="20" spans="2:7" ht="16.2" thickBot="1" x14ac:dyDescent="0.35">
      <c r="B20" s="86" t="s">
        <v>169</v>
      </c>
      <c r="C20" s="1023"/>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c r="D26" s="1024"/>
      <c r="E26" s="71"/>
      <c r="F26" s="76"/>
      <c r="G26" s="60">
        <f>E26*F26*247</f>
        <v>0</v>
      </c>
    </row>
    <row r="27" spans="2:7" ht="16.2" thickBot="1" x14ac:dyDescent="0.35">
      <c r="B27" s="86" t="s">
        <v>158</v>
      </c>
      <c r="C27" s="1023"/>
      <c r="D27" s="1024"/>
      <c r="E27" s="71"/>
      <c r="F27" s="76"/>
      <c r="G27" s="60">
        <f>E27*F27*247</f>
        <v>0</v>
      </c>
    </row>
    <row r="28" spans="2:7" ht="16.2" thickBot="1" x14ac:dyDescent="0.35">
      <c r="B28" s="86" t="s">
        <v>159</v>
      </c>
      <c r="C28" s="1023"/>
      <c r="D28" s="1024"/>
      <c r="E28" s="71"/>
      <c r="F28" s="76"/>
      <c r="G28" s="60">
        <f t="shared" ref="G28:G36" si="1">E28*F28</f>
        <v>0</v>
      </c>
    </row>
    <row r="29" spans="2:7" ht="16.2" thickBot="1" x14ac:dyDescent="0.35">
      <c r="B29" s="86" t="s">
        <v>160</v>
      </c>
      <c r="C29" s="1023" t="s">
        <v>328</v>
      </c>
      <c r="D29" s="1024"/>
      <c r="E29" s="71"/>
      <c r="F29" s="76">
        <v>400</v>
      </c>
      <c r="G29" s="60">
        <f t="shared" si="1"/>
        <v>0</v>
      </c>
    </row>
    <row r="30" spans="2:7" ht="16.2" thickBot="1" x14ac:dyDescent="0.35">
      <c r="B30" s="86" t="s">
        <v>161</v>
      </c>
      <c r="C30" s="1023"/>
      <c r="D30" s="1024"/>
      <c r="E30" s="71"/>
      <c r="F30" s="76"/>
      <c r="G30" s="60">
        <f t="shared" si="1"/>
        <v>0</v>
      </c>
    </row>
    <row r="31" spans="2:7" ht="16.2" thickBot="1" x14ac:dyDescent="0.35">
      <c r="B31" s="86" t="s">
        <v>162</v>
      </c>
      <c r="C31" s="1023"/>
      <c r="D31" s="1024"/>
      <c r="E31" s="71"/>
      <c r="F31" s="76"/>
      <c r="G31" s="60">
        <f t="shared" si="1"/>
        <v>0</v>
      </c>
    </row>
    <row r="32" spans="2:7" ht="16.2" thickBot="1" x14ac:dyDescent="0.35">
      <c r="B32" s="86" t="s">
        <v>163</v>
      </c>
      <c r="C32" s="1023"/>
      <c r="D32" s="1024"/>
      <c r="E32" s="71"/>
      <c r="F32" s="76"/>
      <c r="G32" s="60">
        <f t="shared" si="1"/>
        <v>0</v>
      </c>
    </row>
    <row r="33" spans="2:7" ht="16.2" thickBot="1" x14ac:dyDescent="0.35">
      <c r="B33" s="86" t="s">
        <v>164</v>
      </c>
      <c r="C33" s="1023"/>
      <c r="D33" s="1024"/>
      <c r="E33" s="71"/>
      <c r="F33" s="76"/>
      <c r="G33" s="60">
        <f t="shared" si="1"/>
        <v>0</v>
      </c>
    </row>
    <row r="34" spans="2:7" ht="16.2" thickBot="1" x14ac:dyDescent="0.35">
      <c r="B34" s="86" t="s">
        <v>165</v>
      </c>
      <c r="C34" s="1023"/>
      <c r="D34" s="1024"/>
      <c r="E34" s="71"/>
      <c r="F34" s="76"/>
      <c r="G34" s="60">
        <f t="shared" si="1"/>
        <v>0</v>
      </c>
    </row>
    <row r="35" spans="2:7" ht="16.2" thickBot="1" x14ac:dyDescent="0.35">
      <c r="B35" s="86" t="s">
        <v>255</v>
      </c>
      <c r="C35" s="1023"/>
      <c r="D35" s="1024"/>
      <c r="E35" s="71"/>
      <c r="F35" s="76"/>
      <c r="G35" s="60">
        <f t="shared" si="1"/>
        <v>0</v>
      </c>
    </row>
    <row r="36" spans="2:7" ht="16.2" thickBot="1" x14ac:dyDescent="0.35">
      <c r="B36" s="86" t="s">
        <v>257</v>
      </c>
      <c r="C36" s="1023"/>
      <c r="D36" s="1024"/>
      <c r="E36" s="71"/>
      <c r="F36" s="76"/>
      <c r="G36" s="60">
        <f t="shared" si="1"/>
        <v>0</v>
      </c>
    </row>
    <row r="37" spans="2:7" ht="16.2" thickBot="1" x14ac:dyDescent="0.35">
      <c r="B37" s="67"/>
      <c r="C37" s="966" t="s">
        <v>8</v>
      </c>
      <c r="D37" s="967"/>
      <c r="E37" s="71" t="s">
        <v>138</v>
      </c>
      <c r="F37" s="76" t="s">
        <v>9</v>
      </c>
      <c r="G37" s="60">
        <f>G24</f>
        <v>0</v>
      </c>
    </row>
  </sheetData>
  <sheetProtection password="F958" sheet="1"/>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37"/>
  <sheetViews>
    <sheetView topLeftCell="C10" workbookViewId="0">
      <selection activeCell="F32" sqref="F32"/>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134</v>
      </c>
      <c r="F6" s="1010"/>
      <c r="G6" s="1010"/>
      <c r="H6" s="23"/>
      <c r="I6" s="23"/>
      <c r="J6" s="23"/>
      <c r="K6" s="23"/>
      <c r="L6" s="26"/>
    </row>
    <row r="8" spans="2:12" ht="15.6" x14ac:dyDescent="0.3">
      <c r="B8" s="969" t="s">
        <v>154</v>
      </c>
      <c r="C8" s="969"/>
      <c r="D8" s="969"/>
      <c r="E8" s="969"/>
      <c r="F8" s="969"/>
      <c r="G8" s="969"/>
    </row>
    <row r="10" spans="2:12" ht="15" thickBot="1" x14ac:dyDescent="0.35">
      <c r="B10" s="309"/>
      <c r="C10" s="309"/>
      <c r="D10" s="309"/>
      <c r="E10" s="309"/>
      <c r="F10" s="309"/>
      <c r="G10" s="309"/>
    </row>
    <row r="11" spans="2:12" ht="30.75" customHeight="1" x14ac:dyDescent="0.3">
      <c r="B11" s="310" t="s">
        <v>3</v>
      </c>
      <c r="C11" s="974" t="s">
        <v>20</v>
      </c>
      <c r="D11" s="976"/>
      <c r="E11" s="963" t="s">
        <v>109</v>
      </c>
      <c r="F11" s="963" t="s">
        <v>110</v>
      </c>
      <c r="G11" s="963" t="s">
        <v>111</v>
      </c>
    </row>
    <row r="12" spans="2:12" ht="16.2" thickBot="1" x14ac:dyDescent="0.35">
      <c r="B12" s="311" t="s">
        <v>4</v>
      </c>
      <c r="C12" s="980"/>
      <c r="D12" s="982"/>
      <c r="E12" s="965"/>
      <c r="F12" s="965"/>
      <c r="G12" s="965"/>
    </row>
    <row r="13" spans="2:12" ht="16.2" thickBot="1" x14ac:dyDescent="0.35">
      <c r="B13" s="12"/>
      <c r="C13" s="998">
        <v>1</v>
      </c>
      <c r="D13" s="999"/>
      <c r="E13" s="312">
        <v>2</v>
      </c>
      <c r="F13" s="312">
        <v>3</v>
      </c>
      <c r="G13" s="312">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13" t="s">
        <v>113</v>
      </c>
      <c r="E15" s="71"/>
      <c r="F15" s="76"/>
      <c r="G15" s="60"/>
    </row>
    <row r="16" spans="2:12" ht="16.2" thickBot="1" x14ac:dyDescent="0.35">
      <c r="B16" s="86" t="s">
        <v>156</v>
      </c>
      <c r="C16" s="1023" t="s">
        <v>173</v>
      </c>
      <c r="D16" s="1024"/>
      <c r="E16" s="71"/>
      <c r="F16" s="76"/>
      <c r="G16" s="60">
        <f t="shared" ref="G16:G22" si="0">E16*F16</f>
        <v>0</v>
      </c>
    </row>
    <row r="17" spans="2:7" ht="16.2" thickBot="1" x14ac:dyDescent="0.35">
      <c r="B17" s="86" t="s">
        <v>166</v>
      </c>
      <c r="C17" s="1023" t="s">
        <v>369</v>
      </c>
      <c r="D17" s="1024"/>
      <c r="E17" s="71"/>
      <c r="F17" s="76"/>
      <c r="G17" s="60">
        <f t="shared" si="0"/>
        <v>0</v>
      </c>
    </row>
    <row r="18" spans="2:7" ht="16.2" thickBot="1" x14ac:dyDescent="0.35">
      <c r="B18" s="86" t="s">
        <v>167</v>
      </c>
      <c r="C18" s="1023"/>
      <c r="D18" s="1024"/>
      <c r="E18" s="71"/>
      <c r="F18" s="76"/>
      <c r="G18" s="60">
        <f t="shared" si="0"/>
        <v>0</v>
      </c>
    </row>
    <row r="19" spans="2:7" ht="16.2" thickBot="1" x14ac:dyDescent="0.35">
      <c r="B19" s="86" t="s">
        <v>168</v>
      </c>
      <c r="C19" s="1023"/>
      <c r="D19" s="1024"/>
      <c r="E19" s="71"/>
      <c r="F19" s="76"/>
      <c r="G19" s="60">
        <f t="shared" si="0"/>
        <v>0</v>
      </c>
    </row>
    <row r="20" spans="2:7" ht="16.2" thickBot="1" x14ac:dyDescent="0.35">
      <c r="B20" s="86" t="s">
        <v>169</v>
      </c>
      <c r="C20" s="1023"/>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c r="D26" s="1024"/>
      <c r="E26" s="71"/>
      <c r="F26" s="76"/>
      <c r="G26" s="60">
        <f>E26*F26*247</f>
        <v>0</v>
      </c>
    </row>
    <row r="27" spans="2:7" ht="16.2" thickBot="1" x14ac:dyDescent="0.35">
      <c r="B27" s="86" t="s">
        <v>158</v>
      </c>
      <c r="C27" s="1023"/>
      <c r="D27" s="1024"/>
      <c r="E27" s="71"/>
      <c r="F27" s="76"/>
      <c r="G27" s="60">
        <f>E27*F27*247</f>
        <v>0</v>
      </c>
    </row>
    <row r="28" spans="2:7" ht="16.2" thickBot="1" x14ac:dyDescent="0.35">
      <c r="B28" s="86" t="s">
        <v>159</v>
      </c>
      <c r="C28" s="1023"/>
      <c r="D28" s="1024"/>
      <c r="E28" s="71"/>
      <c r="F28" s="76"/>
      <c r="G28" s="60">
        <f t="shared" ref="G28:G36" si="1">E28*F28</f>
        <v>0</v>
      </c>
    </row>
    <row r="29" spans="2:7" ht="16.2" thickBot="1" x14ac:dyDescent="0.35">
      <c r="B29" s="86" t="s">
        <v>160</v>
      </c>
      <c r="C29" s="1023"/>
      <c r="D29" s="1024"/>
      <c r="E29" s="71"/>
      <c r="F29" s="76"/>
      <c r="G29" s="60">
        <f t="shared" si="1"/>
        <v>0</v>
      </c>
    </row>
    <row r="30" spans="2:7" ht="16.2" thickBot="1" x14ac:dyDescent="0.35">
      <c r="B30" s="86" t="s">
        <v>161</v>
      </c>
      <c r="C30" s="1023"/>
      <c r="D30" s="1024"/>
      <c r="E30" s="71"/>
      <c r="F30" s="76"/>
      <c r="G30" s="60">
        <f t="shared" si="1"/>
        <v>0</v>
      </c>
    </row>
    <row r="31" spans="2:7" ht="16.2" thickBot="1" x14ac:dyDescent="0.35">
      <c r="B31" s="86" t="s">
        <v>162</v>
      </c>
      <c r="C31" s="1023"/>
      <c r="D31" s="1024"/>
      <c r="E31" s="71"/>
      <c r="F31" s="76"/>
      <c r="G31" s="60">
        <f t="shared" si="1"/>
        <v>0</v>
      </c>
    </row>
    <row r="32" spans="2:7" ht="16.2" thickBot="1" x14ac:dyDescent="0.35">
      <c r="B32" s="86" t="s">
        <v>163</v>
      </c>
      <c r="C32" s="1023" t="s">
        <v>776</v>
      </c>
      <c r="D32" s="1024"/>
      <c r="E32" s="71"/>
      <c r="F32" s="76"/>
      <c r="G32" s="60">
        <f t="shared" si="1"/>
        <v>0</v>
      </c>
    </row>
    <row r="33" spans="2:7" ht="16.2" thickBot="1" x14ac:dyDescent="0.35">
      <c r="B33" s="86" t="s">
        <v>164</v>
      </c>
      <c r="C33" s="1023"/>
      <c r="D33" s="1024"/>
      <c r="E33" s="71"/>
      <c r="F33" s="76"/>
      <c r="G33" s="60">
        <f t="shared" si="1"/>
        <v>0</v>
      </c>
    </row>
    <row r="34" spans="2:7" ht="16.2" thickBot="1" x14ac:dyDescent="0.35">
      <c r="B34" s="86" t="s">
        <v>165</v>
      </c>
      <c r="C34" s="1023"/>
      <c r="D34" s="1024"/>
      <c r="E34" s="71"/>
      <c r="F34" s="76"/>
      <c r="G34" s="60">
        <f t="shared" si="1"/>
        <v>0</v>
      </c>
    </row>
    <row r="35" spans="2:7" ht="16.2" thickBot="1" x14ac:dyDescent="0.35">
      <c r="B35" s="86" t="s">
        <v>255</v>
      </c>
      <c r="C35" s="1023"/>
      <c r="D35" s="1024"/>
      <c r="E35" s="71"/>
      <c r="F35" s="76"/>
      <c r="G35" s="60">
        <f t="shared" si="1"/>
        <v>0</v>
      </c>
    </row>
    <row r="36" spans="2:7" ht="16.2" thickBot="1" x14ac:dyDescent="0.35">
      <c r="B36" s="86" t="s">
        <v>257</v>
      </c>
      <c r="C36" s="1023"/>
      <c r="D36" s="1024"/>
      <c r="E36" s="71"/>
      <c r="F36" s="76"/>
      <c r="G36" s="60">
        <f t="shared" si="1"/>
        <v>0</v>
      </c>
    </row>
    <row r="37" spans="2:7" ht="16.2" thickBot="1" x14ac:dyDescent="0.35">
      <c r="B37" s="67"/>
      <c r="C37" s="966" t="s">
        <v>8</v>
      </c>
      <c r="D37" s="967"/>
      <c r="E37" s="71" t="s">
        <v>138</v>
      </c>
      <c r="F37" s="76" t="s">
        <v>9</v>
      </c>
      <c r="G37" s="60">
        <f>G24</f>
        <v>0</v>
      </c>
    </row>
  </sheetData>
  <sheetProtection password="F958" sheet="1"/>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37"/>
  <sheetViews>
    <sheetView topLeftCell="C10" workbookViewId="0">
      <selection activeCell="F31" sqref="F31"/>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134</v>
      </c>
      <c r="F6" s="1010"/>
      <c r="G6" s="1010"/>
      <c r="H6" s="23"/>
      <c r="I6" s="23"/>
      <c r="J6" s="23"/>
      <c r="K6" s="23"/>
      <c r="L6" s="26"/>
    </row>
    <row r="8" spans="2:12" ht="15.6" x14ac:dyDescent="0.3">
      <c r="B8" s="969" t="s">
        <v>154</v>
      </c>
      <c r="C8" s="969"/>
      <c r="D8" s="969"/>
      <c r="E8" s="969"/>
      <c r="F8" s="969"/>
      <c r="G8" s="969"/>
    </row>
    <row r="10" spans="2:12" ht="15" thickBot="1" x14ac:dyDescent="0.35">
      <c r="B10" s="309"/>
      <c r="C10" s="309"/>
      <c r="D10" s="309"/>
      <c r="E10" s="309"/>
      <c r="F10" s="309"/>
      <c r="G10" s="309"/>
    </row>
    <row r="11" spans="2:12" ht="30.75" customHeight="1" x14ac:dyDescent="0.3">
      <c r="B11" s="310" t="s">
        <v>3</v>
      </c>
      <c r="C11" s="974" t="s">
        <v>20</v>
      </c>
      <c r="D11" s="976"/>
      <c r="E11" s="963" t="s">
        <v>109</v>
      </c>
      <c r="F11" s="963" t="s">
        <v>110</v>
      </c>
      <c r="G11" s="963" t="s">
        <v>111</v>
      </c>
    </row>
    <row r="12" spans="2:12" ht="16.2" thickBot="1" x14ac:dyDescent="0.35">
      <c r="B12" s="311" t="s">
        <v>4</v>
      </c>
      <c r="C12" s="980"/>
      <c r="D12" s="982"/>
      <c r="E12" s="965"/>
      <c r="F12" s="965"/>
      <c r="G12" s="965"/>
    </row>
    <row r="13" spans="2:12" ht="16.2" thickBot="1" x14ac:dyDescent="0.35">
      <c r="B13" s="12"/>
      <c r="C13" s="998">
        <v>1</v>
      </c>
      <c r="D13" s="999"/>
      <c r="E13" s="312">
        <v>2</v>
      </c>
      <c r="F13" s="312">
        <v>3</v>
      </c>
      <c r="G13" s="312">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13" t="s">
        <v>113</v>
      </c>
      <c r="E15" s="71"/>
      <c r="F15" s="76"/>
      <c r="G15" s="60"/>
    </row>
    <row r="16" spans="2:12" ht="16.2" thickBot="1" x14ac:dyDescent="0.35">
      <c r="B16" s="86" t="s">
        <v>156</v>
      </c>
      <c r="C16" s="1023" t="s">
        <v>173</v>
      </c>
      <c r="D16" s="1024"/>
      <c r="E16" s="71"/>
      <c r="F16" s="76"/>
      <c r="G16" s="60">
        <f t="shared" ref="G16:G22" si="0">E16*F16</f>
        <v>0</v>
      </c>
    </row>
    <row r="17" spans="2:7" ht="16.2" thickBot="1" x14ac:dyDescent="0.35">
      <c r="B17" s="86" t="s">
        <v>166</v>
      </c>
      <c r="C17" s="1023" t="s">
        <v>369</v>
      </c>
      <c r="D17" s="1024"/>
      <c r="E17" s="71"/>
      <c r="F17" s="76"/>
      <c r="G17" s="60">
        <f t="shared" si="0"/>
        <v>0</v>
      </c>
    </row>
    <row r="18" spans="2:7" ht="16.2" thickBot="1" x14ac:dyDescent="0.35">
      <c r="B18" s="86" t="s">
        <v>167</v>
      </c>
      <c r="C18" s="1023"/>
      <c r="D18" s="1024"/>
      <c r="E18" s="71"/>
      <c r="F18" s="76"/>
      <c r="G18" s="60">
        <f t="shared" si="0"/>
        <v>0</v>
      </c>
    </row>
    <row r="19" spans="2:7" ht="16.2" thickBot="1" x14ac:dyDescent="0.35">
      <c r="B19" s="86" t="s">
        <v>168</v>
      </c>
      <c r="C19" s="1023"/>
      <c r="D19" s="1024"/>
      <c r="E19" s="71"/>
      <c r="F19" s="76"/>
      <c r="G19" s="60">
        <f t="shared" si="0"/>
        <v>0</v>
      </c>
    </row>
    <row r="20" spans="2:7" ht="16.2" thickBot="1" x14ac:dyDescent="0.35">
      <c r="B20" s="86" t="s">
        <v>169</v>
      </c>
      <c r="C20" s="1023"/>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56600</v>
      </c>
    </row>
    <row r="25" spans="2:7" ht="16.2" thickBot="1" x14ac:dyDescent="0.35">
      <c r="B25" s="67"/>
      <c r="C25" s="1031" t="s">
        <v>113</v>
      </c>
      <c r="D25" s="1032"/>
      <c r="E25" s="71"/>
      <c r="F25" s="76"/>
      <c r="G25" s="60"/>
    </row>
    <row r="26" spans="2:7" ht="16.2" thickBot="1" x14ac:dyDescent="0.35">
      <c r="B26" s="86" t="s">
        <v>157</v>
      </c>
      <c r="C26" s="1023"/>
      <c r="D26" s="1024"/>
      <c r="E26" s="71"/>
      <c r="F26" s="76"/>
      <c r="G26" s="60">
        <f>E26*F26*247</f>
        <v>0</v>
      </c>
    </row>
    <row r="27" spans="2:7" ht="16.2" thickBot="1" x14ac:dyDescent="0.35">
      <c r="B27" s="86" t="s">
        <v>158</v>
      </c>
      <c r="C27" s="1023"/>
      <c r="D27" s="1024"/>
      <c r="E27" s="71"/>
      <c r="F27" s="76"/>
      <c r="G27" s="60">
        <f>E27*F27*247</f>
        <v>0</v>
      </c>
    </row>
    <row r="28" spans="2:7" ht="16.2" thickBot="1" x14ac:dyDescent="0.35">
      <c r="B28" s="86" t="s">
        <v>159</v>
      </c>
      <c r="C28" s="1023" t="s">
        <v>327</v>
      </c>
      <c r="D28" s="1024"/>
      <c r="E28" s="71"/>
      <c r="F28" s="76"/>
      <c r="G28" s="60">
        <f t="shared" ref="G28:G36" si="1">E28*F28</f>
        <v>0</v>
      </c>
    </row>
    <row r="29" spans="2:7" ht="16.2" thickBot="1" x14ac:dyDescent="0.35">
      <c r="B29" s="86" t="s">
        <v>160</v>
      </c>
      <c r="C29" s="1023"/>
      <c r="D29" s="1024"/>
      <c r="E29" s="71"/>
      <c r="F29" s="76"/>
      <c r="G29" s="60">
        <f t="shared" si="1"/>
        <v>0</v>
      </c>
    </row>
    <row r="30" spans="2:7" ht="16.2" thickBot="1" x14ac:dyDescent="0.35">
      <c r="B30" s="86" t="s">
        <v>161</v>
      </c>
      <c r="C30" s="1023" t="s">
        <v>329</v>
      </c>
      <c r="D30" s="1024"/>
      <c r="E30" s="71">
        <v>1</v>
      </c>
      <c r="F30" s="76">
        <v>56600</v>
      </c>
      <c r="G30" s="60">
        <f t="shared" si="1"/>
        <v>56600</v>
      </c>
    </row>
    <row r="31" spans="2:7" ht="16.2" thickBot="1" x14ac:dyDescent="0.35">
      <c r="B31" s="86" t="s">
        <v>162</v>
      </c>
      <c r="C31" s="1023"/>
      <c r="D31" s="1024"/>
      <c r="E31" s="71"/>
      <c r="F31" s="76"/>
      <c r="G31" s="60">
        <f t="shared" si="1"/>
        <v>0</v>
      </c>
    </row>
    <row r="32" spans="2:7" ht="16.2" thickBot="1" x14ac:dyDescent="0.35">
      <c r="B32" s="86" t="s">
        <v>163</v>
      </c>
      <c r="C32" s="1023"/>
      <c r="D32" s="1024"/>
      <c r="E32" s="71"/>
      <c r="F32" s="76"/>
      <c r="G32" s="60">
        <f t="shared" si="1"/>
        <v>0</v>
      </c>
    </row>
    <row r="33" spans="2:7" ht="16.2" thickBot="1" x14ac:dyDescent="0.35">
      <c r="B33" s="86" t="s">
        <v>164</v>
      </c>
      <c r="C33" s="1023"/>
      <c r="D33" s="1024"/>
      <c r="E33" s="71"/>
      <c r="F33" s="76"/>
      <c r="G33" s="60">
        <f t="shared" si="1"/>
        <v>0</v>
      </c>
    </row>
    <row r="34" spans="2:7" ht="16.2" thickBot="1" x14ac:dyDescent="0.35">
      <c r="B34" s="86" t="s">
        <v>165</v>
      </c>
      <c r="C34" s="1023"/>
      <c r="D34" s="1024"/>
      <c r="E34" s="71"/>
      <c r="F34" s="76"/>
      <c r="G34" s="60">
        <f t="shared" si="1"/>
        <v>0</v>
      </c>
    </row>
    <row r="35" spans="2:7" ht="16.2" thickBot="1" x14ac:dyDescent="0.35">
      <c r="B35" s="86" t="s">
        <v>255</v>
      </c>
      <c r="C35" s="1023"/>
      <c r="D35" s="1024"/>
      <c r="E35" s="71"/>
      <c r="F35" s="76"/>
      <c r="G35" s="60">
        <f t="shared" si="1"/>
        <v>0</v>
      </c>
    </row>
    <row r="36" spans="2:7" ht="16.2" thickBot="1" x14ac:dyDescent="0.35">
      <c r="B36" s="86" t="s">
        <v>257</v>
      </c>
      <c r="C36" s="1023"/>
      <c r="D36" s="1024"/>
      <c r="E36" s="71"/>
      <c r="F36" s="76"/>
      <c r="G36" s="60">
        <f t="shared" si="1"/>
        <v>0</v>
      </c>
    </row>
    <row r="37" spans="2:7" ht="16.2" thickBot="1" x14ac:dyDescent="0.35">
      <c r="B37" s="67"/>
      <c r="C37" s="966" t="s">
        <v>8</v>
      </c>
      <c r="D37" s="967"/>
      <c r="E37" s="71" t="s">
        <v>138</v>
      </c>
      <c r="F37" s="76" t="s">
        <v>9</v>
      </c>
      <c r="G37" s="60">
        <f>G24</f>
        <v>56600</v>
      </c>
    </row>
  </sheetData>
  <sheetProtection password="F958" sheet="1"/>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37"/>
  <sheetViews>
    <sheetView topLeftCell="C10" workbookViewId="0">
      <selection activeCell="C34" sqref="C34:D34"/>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134</v>
      </c>
      <c r="F6" s="1010"/>
      <c r="G6" s="1010"/>
      <c r="H6" s="23"/>
      <c r="I6" s="23"/>
      <c r="J6" s="23"/>
      <c r="K6" s="23"/>
      <c r="L6" s="26"/>
    </row>
    <row r="8" spans="2:12" ht="15.6" x14ac:dyDescent="0.3">
      <c r="B8" s="969" t="s">
        <v>154</v>
      </c>
      <c r="C8" s="969"/>
      <c r="D8" s="969"/>
      <c r="E8" s="969"/>
      <c r="F8" s="969"/>
      <c r="G8" s="969"/>
    </row>
    <row r="10" spans="2:12" ht="15" thickBot="1" x14ac:dyDescent="0.35">
      <c r="B10" s="309"/>
      <c r="C10" s="309"/>
      <c r="D10" s="309"/>
      <c r="E10" s="309"/>
      <c r="F10" s="309"/>
      <c r="G10" s="309"/>
    </row>
    <row r="11" spans="2:12" ht="30.75" customHeight="1" x14ac:dyDescent="0.3">
      <c r="B11" s="310" t="s">
        <v>3</v>
      </c>
      <c r="C11" s="974" t="s">
        <v>20</v>
      </c>
      <c r="D11" s="976"/>
      <c r="E11" s="963" t="s">
        <v>109</v>
      </c>
      <c r="F11" s="963" t="s">
        <v>110</v>
      </c>
      <c r="G11" s="963" t="s">
        <v>111</v>
      </c>
    </row>
    <row r="12" spans="2:12" ht="16.2" thickBot="1" x14ac:dyDescent="0.35">
      <c r="B12" s="311" t="s">
        <v>4</v>
      </c>
      <c r="C12" s="980"/>
      <c r="D12" s="982"/>
      <c r="E12" s="965"/>
      <c r="F12" s="965"/>
      <c r="G12" s="965"/>
    </row>
    <row r="13" spans="2:12" ht="16.2" thickBot="1" x14ac:dyDescent="0.35">
      <c r="B13" s="12"/>
      <c r="C13" s="998">
        <v>1</v>
      </c>
      <c r="D13" s="999"/>
      <c r="E13" s="312">
        <v>2</v>
      </c>
      <c r="F13" s="312">
        <v>3</v>
      </c>
      <c r="G13" s="312">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13" t="s">
        <v>113</v>
      </c>
      <c r="E15" s="71"/>
      <c r="F15" s="76"/>
      <c r="G15" s="60"/>
    </row>
    <row r="16" spans="2:12" ht="16.2" thickBot="1" x14ac:dyDescent="0.35">
      <c r="B16" s="86" t="s">
        <v>156</v>
      </c>
      <c r="C16" s="1023" t="s">
        <v>173</v>
      </c>
      <c r="D16" s="1024"/>
      <c r="E16" s="71"/>
      <c r="F16" s="76"/>
      <c r="G16" s="60">
        <f t="shared" ref="G16:G22" si="0">E16*F16</f>
        <v>0</v>
      </c>
    </row>
    <row r="17" spans="2:7" ht="16.2" thickBot="1" x14ac:dyDescent="0.35">
      <c r="B17" s="86" t="s">
        <v>166</v>
      </c>
      <c r="C17" s="1023" t="s">
        <v>369</v>
      </c>
      <c r="D17" s="1024"/>
      <c r="E17" s="71"/>
      <c r="F17" s="76"/>
      <c r="G17" s="60">
        <f t="shared" si="0"/>
        <v>0</v>
      </c>
    </row>
    <row r="18" spans="2:7" ht="16.2" thickBot="1" x14ac:dyDescent="0.35">
      <c r="B18" s="86" t="s">
        <v>167</v>
      </c>
      <c r="C18" s="1023"/>
      <c r="D18" s="1024"/>
      <c r="E18" s="71"/>
      <c r="F18" s="76"/>
      <c r="G18" s="60">
        <f t="shared" si="0"/>
        <v>0</v>
      </c>
    </row>
    <row r="19" spans="2:7" ht="16.2" thickBot="1" x14ac:dyDescent="0.35">
      <c r="B19" s="86" t="s">
        <v>168</v>
      </c>
      <c r="C19" s="1023"/>
      <c r="D19" s="1024"/>
      <c r="E19" s="71"/>
      <c r="F19" s="76"/>
      <c r="G19" s="60">
        <f t="shared" si="0"/>
        <v>0</v>
      </c>
    </row>
    <row r="20" spans="2:7" ht="16.2" thickBot="1" x14ac:dyDescent="0.35">
      <c r="B20" s="86" t="s">
        <v>169</v>
      </c>
      <c r="C20" s="1023"/>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39230.42</v>
      </c>
    </row>
    <row r="25" spans="2:7" ht="16.2" thickBot="1" x14ac:dyDescent="0.35">
      <c r="B25" s="67"/>
      <c r="C25" s="1031" t="s">
        <v>113</v>
      </c>
      <c r="D25" s="1032"/>
      <c r="E25" s="71"/>
      <c r="F25" s="76"/>
      <c r="G25" s="60"/>
    </row>
    <row r="26" spans="2:7" ht="16.2" thickBot="1" x14ac:dyDescent="0.35">
      <c r="B26" s="86" t="s">
        <v>157</v>
      </c>
      <c r="C26" s="1023"/>
      <c r="D26" s="1024"/>
      <c r="E26" s="71"/>
      <c r="F26" s="76"/>
      <c r="G26" s="60">
        <f>E26*F26*247</f>
        <v>0</v>
      </c>
    </row>
    <row r="27" spans="2:7" ht="16.2" thickBot="1" x14ac:dyDescent="0.35">
      <c r="B27" s="86" t="s">
        <v>158</v>
      </c>
      <c r="C27" s="1023"/>
      <c r="D27" s="1024"/>
      <c r="E27" s="71"/>
      <c r="F27" s="76"/>
      <c r="G27" s="60">
        <f>E27*F27*247</f>
        <v>0</v>
      </c>
    </row>
    <row r="28" spans="2:7" ht="16.2" thickBot="1" x14ac:dyDescent="0.35">
      <c r="B28" s="86" t="s">
        <v>159</v>
      </c>
      <c r="C28" s="1023"/>
      <c r="D28" s="1024"/>
      <c r="E28" s="71"/>
      <c r="F28" s="76"/>
      <c r="G28" s="60">
        <f t="shared" ref="G28:G36" si="1">E28*F28</f>
        <v>0</v>
      </c>
    </row>
    <row r="29" spans="2:7" ht="16.2" thickBot="1" x14ac:dyDescent="0.35">
      <c r="B29" s="86" t="s">
        <v>160</v>
      </c>
      <c r="C29" s="1023"/>
      <c r="D29" s="1024"/>
      <c r="E29" s="71"/>
      <c r="F29" s="76"/>
      <c r="G29" s="60">
        <f t="shared" si="1"/>
        <v>0</v>
      </c>
    </row>
    <row r="30" spans="2:7" ht="16.2" thickBot="1" x14ac:dyDescent="0.35">
      <c r="B30" s="86" t="s">
        <v>161</v>
      </c>
      <c r="C30" s="1023"/>
      <c r="D30" s="1024"/>
      <c r="E30" s="71"/>
      <c r="F30" s="76"/>
      <c r="G30" s="60">
        <f t="shared" si="1"/>
        <v>0</v>
      </c>
    </row>
    <row r="31" spans="2:7" ht="16.2" thickBot="1" x14ac:dyDescent="0.35">
      <c r="B31" s="86" t="s">
        <v>162</v>
      </c>
      <c r="C31" s="1023"/>
      <c r="D31" s="1024"/>
      <c r="E31" s="71"/>
      <c r="F31" s="76"/>
      <c r="G31" s="60">
        <f t="shared" si="1"/>
        <v>0</v>
      </c>
    </row>
    <row r="32" spans="2:7" ht="16.2" thickBot="1" x14ac:dyDescent="0.35">
      <c r="B32" s="86" t="s">
        <v>163</v>
      </c>
      <c r="C32" s="1023"/>
      <c r="D32" s="1024"/>
      <c r="E32" s="71"/>
      <c r="F32" s="76"/>
      <c r="G32" s="60">
        <f t="shared" si="1"/>
        <v>0</v>
      </c>
    </row>
    <row r="33" spans="2:7" ht="16.2" thickBot="1" x14ac:dyDescent="0.35">
      <c r="B33" s="86" t="s">
        <v>164</v>
      </c>
      <c r="C33" s="1023" t="s">
        <v>354</v>
      </c>
      <c r="D33" s="1024"/>
      <c r="E33" s="71">
        <v>10</v>
      </c>
      <c r="F33" s="76">
        <v>1000</v>
      </c>
      <c r="G33" s="60">
        <f t="shared" si="1"/>
        <v>10000</v>
      </c>
    </row>
    <row r="34" spans="2:7" ht="16.2" thickBot="1" x14ac:dyDescent="0.35">
      <c r="B34" s="86" t="s">
        <v>165</v>
      </c>
      <c r="C34" s="1023"/>
      <c r="D34" s="1024"/>
      <c r="E34" s="71">
        <v>1</v>
      </c>
      <c r="F34" s="76">
        <v>29230.42</v>
      </c>
      <c r="G34" s="60">
        <f t="shared" si="1"/>
        <v>29230.42</v>
      </c>
    </row>
    <row r="35" spans="2:7" ht="16.2" thickBot="1" x14ac:dyDescent="0.35">
      <c r="B35" s="86" t="s">
        <v>255</v>
      </c>
      <c r="C35" s="1023"/>
      <c r="D35" s="1024"/>
      <c r="E35" s="71"/>
      <c r="F35" s="76"/>
      <c r="G35" s="60">
        <f t="shared" si="1"/>
        <v>0</v>
      </c>
    </row>
    <row r="36" spans="2:7" ht="16.2" thickBot="1" x14ac:dyDescent="0.35">
      <c r="B36" s="86" t="s">
        <v>257</v>
      </c>
      <c r="C36" s="1023"/>
      <c r="D36" s="1024"/>
      <c r="E36" s="71"/>
      <c r="F36" s="76"/>
      <c r="G36" s="60">
        <f t="shared" si="1"/>
        <v>0</v>
      </c>
    </row>
    <row r="37" spans="2:7" ht="16.2" thickBot="1" x14ac:dyDescent="0.35">
      <c r="B37" s="67"/>
      <c r="C37" s="966" t="s">
        <v>8</v>
      </c>
      <c r="D37" s="967"/>
      <c r="E37" s="71" t="s">
        <v>138</v>
      </c>
      <c r="F37" s="76" t="s">
        <v>9</v>
      </c>
      <c r="G37" s="60">
        <f>G24</f>
        <v>39230.42</v>
      </c>
    </row>
  </sheetData>
  <sheetProtection password="F958" sheet="1"/>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CB41"/>
  <sheetViews>
    <sheetView topLeftCell="A4" zoomScaleNormal="100" workbookViewId="0">
      <selection activeCell="BY21" sqref="BY21:CB21"/>
    </sheetView>
  </sheetViews>
  <sheetFormatPr defaultColWidth="1.44140625" defaultRowHeight="13.2" x14ac:dyDescent="0.25"/>
  <cols>
    <col min="1" max="75" width="1.44140625" style="185"/>
    <col min="76" max="76" width="17.88671875" style="185" customWidth="1"/>
    <col min="77" max="79" width="1.44140625" style="185"/>
    <col min="80" max="80" width="12.5546875" style="185" customWidth="1"/>
    <col min="81" max="16384" width="1.44140625" style="185"/>
  </cols>
  <sheetData>
    <row r="2" spans="1:80" ht="12.75" customHeight="1" x14ac:dyDescent="0.25">
      <c r="BT2" s="439" t="s">
        <v>762</v>
      </c>
      <c r="BU2" s="439"/>
      <c r="BV2" s="439"/>
      <c r="BW2" s="439"/>
      <c r="BX2" s="439"/>
      <c r="BY2" s="439"/>
      <c r="BZ2" s="439"/>
      <c r="CA2" s="439"/>
      <c r="CB2" s="439"/>
    </row>
    <row r="3" spans="1:80" ht="76.5" customHeight="1" x14ac:dyDescent="0.2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439"/>
      <c r="BU3" s="439"/>
      <c r="BV3" s="439"/>
      <c r="BW3" s="439"/>
      <c r="BX3" s="439"/>
      <c r="BY3" s="439"/>
      <c r="BZ3" s="439"/>
      <c r="CA3" s="439"/>
      <c r="CB3" s="439"/>
    </row>
    <row r="4" spans="1:80" x14ac:dyDescent="0.25">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244"/>
      <c r="BI4" s="244"/>
      <c r="BJ4" s="244"/>
      <c r="BK4" s="244"/>
      <c r="BL4" s="244"/>
      <c r="BM4" s="244"/>
      <c r="BN4" s="244"/>
      <c r="BO4" s="244"/>
      <c r="BP4" s="244"/>
      <c r="BQ4" s="244"/>
      <c r="BR4" s="244"/>
      <c r="BS4" s="244"/>
      <c r="BT4" s="244"/>
      <c r="BU4" s="244"/>
      <c r="BV4" s="244"/>
      <c r="BW4" s="244"/>
      <c r="BX4" s="245"/>
      <c r="BY4" s="245"/>
      <c r="BZ4" s="245"/>
      <c r="CA4" s="245"/>
      <c r="CB4" s="246"/>
    </row>
    <row r="5" spans="1:80" x14ac:dyDescent="0.2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245"/>
      <c r="BI5" s="245"/>
      <c r="BJ5" s="245"/>
      <c r="BK5" s="245"/>
      <c r="BL5" s="245"/>
      <c r="BM5" s="245"/>
      <c r="BN5" s="245"/>
      <c r="BO5" s="245"/>
      <c r="BP5" s="245"/>
      <c r="BQ5" s="245"/>
      <c r="BR5" s="245"/>
      <c r="BS5" s="245"/>
      <c r="BT5" s="245"/>
      <c r="BU5" s="245"/>
      <c r="BV5" s="245"/>
      <c r="BW5" s="245"/>
      <c r="BX5" s="244"/>
      <c r="BY5" s="244"/>
      <c r="BZ5" s="244"/>
      <c r="CA5" s="244"/>
      <c r="CB5" s="246"/>
    </row>
    <row r="6" spans="1:80" x14ac:dyDescent="0.25">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245"/>
      <c r="BI6" s="245"/>
      <c r="BJ6" s="245"/>
      <c r="BK6" s="245"/>
      <c r="BL6" s="245"/>
      <c r="BM6" s="245"/>
      <c r="BN6" s="245"/>
      <c r="BO6" s="245"/>
      <c r="BP6" s="245"/>
      <c r="BQ6" s="245"/>
      <c r="BR6" s="245"/>
      <c r="BS6" s="245"/>
      <c r="BT6" s="245"/>
      <c r="BU6" s="245"/>
      <c r="BV6" s="245"/>
      <c r="BW6" s="245"/>
      <c r="BX6" s="245"/>
      <c r="BY6" s="245"/>
      <c r="BZ6" s="245"/>
      <c r="CA6" s="245"/>
      <c r="CB6" s="246"/>
    </row>
    <row r="7" spans="1:80" ht="18" x14ac:dyDescent="0.35">
      <c r="BO7" s="440" t="s">
        <v>379</v>
      </c>
      <c r="BP7" s="440"/>
      <c r="BQ7" s="440"/>
      <c r="BR7" s="440"/>
      <c r="BS7" s="440"/>
      <c r="BT7" s="440"/>
      <c r="BU7" s="440"/>
      <c r="BV7" s="440"/>
      <c r="BW7" s="440"/>
      <c r="BX7" s="440"/>
      <c r="BY7" s="440"/>
      <c r="BZ7" s="440"/>
      <c r="CA7" s="440"/>
      <c r="CB7" s="440"/>
    </row>
    <row r="8" spans="1:80" ht="63.75" customHeight="1" x14ac:dyDescent="0.3">
      <c r="BM8" s="441" t="s">
        <v>816</v>
      </c>
      <c r="BN8" s="441"/>
      <c r="BO8" s="441"/>
      <c r="BP8" s="441"/>
      <c r="BQ8" s="441"/>
      <c r="BR8" s="441"/>
      <c r="BS8" s="441"/>
      <c r="BT8" s="441"/>
      <c r="BU8" s="441"/>
      <c r="BV8" s="441"/>
      <c r="BW8" s="441"/>
      <c r="BX8" s="441"/>
      <c r="BY8" s="441"/>
      <c r="BZ8" s="441"/>
      <c r="CA8" s="441"/>
      <c r="CB8" s="441"/>
    </row>
    <row r="9" spans="1:80" ht="15" customHeight="1" x14ac:dyDescent="0.25">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442" t="s">
        <v>381</v>
      </c>
      <c r="BO9" s="442"/>
      <c r="BP9" s="442"/>
      <c r="BQ9" s="442"/>
      <c r="BR9" s="442"/>
      <c r="BS9" s="442"/>
      <c r="BT9" s="442"/>
      <c r="BU9" s="442"/>
      <c r="BV9" s="442"/>
      <c r="BW9" s="442"/>
      <c r="BX9" s="442"/>
      <c r="BY9" s="442"/>
      <c r="BZ9" s="442"/>
      <c r="CA9" s="442"/>
      <c r="CB9" s="442"/>
    </row>
    <row r="10" spans="1:80" ht="33.75" customHeight="1" x14ac:dyDescent="0.3">
      <c r="BN10" s="443" t="s">
        <v>763</v>
      </c>
      <c r="BO10" s="443"/>
      <c r="BP10" s="443"/>
      <c r="BQ10" s="443"/>
      <c r="BR10" s="443"/>
      <c r="BS10" s="443"/>
      <c r="BT10" s="443"/>
      <c r="BU10" s="443"/>
      <c r="BV10" s="443"/>
      <c r="BW10" s="443"/>
      <c r="BX10" s="443"/>
      <c r="BY10" s="443"/>
      <c r="BZ10" s="443"/>
      <c r="CA10" s="443"/>
      <c r="CB10" s="443"/>
    </row>
    <row r="11" spans="1:80" ht="15" customHeight="1" x14ac:dyDescent="0.25">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444" t="s">
        <v>382</v>
      </c>
      <c r="BO11" s="445"/>
      <c r="BP11" s="445"/>
      <c r="BQ11" s="445"/>
      <c r="BR11" s="445"/>
      <c r="BS11" s="445"/>
      <c r="BT11" s="445"/>
      <c r="BU11" s="445"/>
      <c r="BV11" s="445"/>
      <c r="BW11" s="445"/>
      <c r="BX11" s="445"/>
      <c r="BY11" s="445"/>
      <c r="BZ11" s="445"/>
      <c r="CA11" s="445"/>
      <c r="CB11" s="445"/>
    </row>
    <row r="12" spans="1:80" x14ac:dyDescent="0.25">
      <c r="BW12" s="194"/>
      <c r="BX12" s="188"/>
      <c r="BY12" s="188"/>
      <c r="BZ12" s="188"/>
      <c r="CA12" s="188"/>
      <c r="CB12" s="188"/>
    </row>
    <row r="13" spans="1:80" ht="20.25" customHeight="1" x14ac:dyDescent="0.3">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446"/>
      <c r="BO13" s="446"/>
      <c r="BP13" s="446"/>
      <c r="BQ13" s="446"/>
      <c r="BR13" s="446"/>
      <c r="BS13" s="446"/>
      <c r="BT13" s="446"/>
      <c r="BU13" s="446"/>
      <c r="BV13" s="446"/>
      <c r="BW13" s="446"/>
      <c r="BX13" s="447" t="s">
        <v>817</v>
      </c>
      <c r="BY13" s="447"/>
      <c r="BZ13" s="447"/>
      <c r="CA13" s="447"/>
      <c r="CB13" s="447"/>
    </row>
    <row r="14" spans="1:80" x14ac:dyDescent="0.25">
      <c r="BN14" s="448" t="s">
        <v>383</v>
      </c>
      <c r="BO14" s="448"/>
      <c r="BP14" s="448"/>
      <c r="BQ14" s="448"/>
      <c r="BR14" s="448"/>
      <c r="BS14" s="448"/>
      <c r="BT14" s="448"/>
      <c r="BU14" s="448"/>
      <c r="BV14" s="448"/>
      <c r="BW14" s="448"/>
      <c r="BX14" s="449" t="s">
        <v>384</v>
      </c>
      <c r="BY14" s="449"/>
      <c r="BZ14" s="449"/>
      <c r="CA14" s="449"/>
      <c r="CB14" s="449"/>
    </row>
    <row r="15" spans="1:80" ht="16.8" x14ac:dyDescent="0.3">
      <c r="BO15" s="247" t="s">
        <v>764</v>
      </c>
      <c r="BQ15" s="224" t="s">
        <v>795</v>
      </c>
      <c r="BR15" s="224"/>
      <c r="BS15" s="224" t="s">
        <v>745</v>
      </c>
      <c r="BT15" s="453" t="str">
        <f>$AN$19</f>
        <v>28</v>
      </c>
      <c r="BU15" s="448"/>
      <c r="BV15" s="448"/>
      <c r="BW15" s="224" t="str">
        <f>$AQ$19</f>
        <v>»</v>
      </c>
      <c r="BX15" s="363" t="str">
        <f>$AS$19</f>
        <v>февраля</v>
      </c>
      <c r="BY15" s="448">
        <v>20</v>
      </c>
      <c r="BZ15" s="448"/>
      <c r="CA15" s="451" t="str">
        <f>$BF$19</f>
        <v>22</v>
      </c>
      <c r="CB15" s="452"/>
    </row>
    <row r="16" spans="1:80" ht="15.6" x14ac:dyDescent="0.3">
      <c r="A16" s="192"/>
      <c r="B16" s="192"/>
      <c r="C16" s="192"/>
      <c r="D16" s="192"/>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3"/>
      <c r="BD16" s="193"/>
      <c r="BE16" s="192"/>
      <c r="BF16" s="192"/>
      <c r="BG16" s="192"/>
      <c r="BH16" s="192"/>
      <c r="BI16" s="192"/>
      <c r="BJ16" s="192"/>
      <c r="BK16" s="192"/>
      <c r="BL16" s="192"/>
      <c r="BM16" s="192"/>
      <c r="BN16" s="192"/>
      <c r="BO16" s="192"/>
      <c r="BP16" s="192"/>
      <c r="BQ16" s="192"/>
      <c r="BR16" s="192"/>
      <c r="BS16" s="192"/>
      <c r="BT16" s="192"/>
      <c r="BU16" s="192"/>
      <c r="BV16" s="192"/>
      <c r="BW16" s="192"/>
    </row>
    <row r="17" spans="1:80" ht="20.399999999999999" x14ac:dyDescent="0.35">
      <c r="A17" s="213"/>
      <c r="B17" s="450" t="s">
        <v>828</v>
      </c>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row>
    <row r="18" spans="1:80" ht="15.6" x14ac:dyDescent="0.3">
      <c r="BX18" s="213"/>
      <c r="BY18" s="457" t="s">
        <v>120</v>
      </c>
      <c r="BZ18" s="457"/>
      <c r="CA18" s="457"/>
      <c r="CB18" s="457"/>
    </row>
    <row r="19" spans="1:80" ht="16.2" thickBot="1" x14ac:dyDescent="0.3">
      <c r="AM19" s="191" t="s">
        <v>387</v>
      </c>
      <c r="AN19" s="458" t="s">
        <v>832</v>
      </c>
      <c r="AO19" s="458"/>
      <c r="AP19" s="458"/>
      <c r="AQ19" s="185" t="s">
        <v>388</v>
      </c>
      <c r="AS19" s="458" t="s">
        <v>833</v>
      </c>
      <c r="AT19" s="458"/>
      <c r="AU19" s="458"/>
      <c r="AV19" s="458"/>
      <c r="AW19" s="458"/>
      <c r="AX19" s="458"/>
      <c r="AY19" s="458"/>
      <c r="AZ19" s="458"/>
      <c r="BA19" s="458"/>
      <c r="BB19" s="458"/>
      <c r="BC19" s="458"/>
      <c r="BD19" s="459">
        <v>20</v>
      </c>
      <c r="BE19" s="459"/>
      <c r="BF19" s="460" t="s">
        <v>834</v>
      </c>
      <c r="BG19" s="460"/>
      <c r="BH19" s="460"/>
      <c r="BI19" s="185" t="s">
        <v>765</v>
      </c>
      <c r="BY19" s="457"/>
      <c r="BZ19" s="457"/>
      <c r="CA19" s="457"/>
      <c r="CB19" s="457"/>
    </row>
    <row r="20" spans="1:80" x14ac:dyDescent="0.25">
      <c r="BX20" s="185" t="s">
        <v>122</v>
      </c>
      <c r="BY20" s="461" t="s">
        <v>835</v>
      </c>
      <c r="BZ20" s="462"/>
      <c r="CA20" s="462"/>
      <c r="CB20" s="463"/>
    </row>
    <row r="21" spans="1:80" x14ac:dyDescent="0.25">
      <c r="U21" s="467" t="s">
        <v>766</v>
      </c>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X21" s="185" t="s">
        <v>392</v>
      </c>
      <c r="BY21" s="454" t="s">
        <v>796</v>
      </c>
      <c r="BZ21" s="455"/>
      <c r="CA21" s="455"/>
      <c r="CB21" s="456"/>
    </row>
    <row r="22" spans="1:80" x14ac:dyDescent="0.25">
      <c r="U22" s="468" t="s">
        <v>774</v>
      </c>
      <c r="V22" s="468"/>
      <c r="W22" s="468"/>
      <c r="X22" s="468"/>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68"/>
      <c r="AX22" s="468"/>
      <c r="AY22" s="468"/>
      <c r="AZ22" s="468"/>
      <c r="BA22" s="468"/>
      <c r="BB22" s="468"/>
      <c r="BC22" s="468"/>
      <c r="BD22" s="468"/>
      <c r="BE22" s="468"/>
      <c r="BF22" s="468"/>
      <c r="BG22" s="468"/>
      <c r="BH22" s="468"/>
      <c r="BI22" s="468"/>
      <c r="BJ22" s="468"/>
      <c r="BK22" s="468"/>
      <c r="BL22" s="468"/>
      <c r="BM22" s="468"/>
      <c r="BN22" s="468"/>
      <c r="BO22" s="468"/>
      <c r="BP22" s="468"/>
      <c r="BQ22" s="468"/>
      <c r="BR22" s="468"/>
      <c r="BS22" s="468"/>
      <c r="BT22" s="468"/>
      <c r="BU22" s="468"/>
      <c r="BV22" s="468"/>
      <c r="BX22" s="185" t="s">
        <v>394</v>
      </c>
      <c r="BY22" s="454" t="s">
        <v>395</v>
      </c>
      <c r="BZ22" s="455"/>
      <c r="CA22" s="455"/>
      <c r="CB22" s="456"/>
    </row>
    <row r="23" spans="1:80" x14ac:dyDescent="0.25">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69"/>
      <c r="BI23" s="469"/>
      <c r="BJ23" s="469"/>
      <c r="BK23" s="469"/>
      <c r="BL23" s="469"/>
      <c r="BM23" s="469"/>
      <c r="BN23" s="469"/>
      <c r="BO23" s="469"/>
      <c r="BP23" s="469"/>
      <c r="BQ23" s="469"/>
      <c r="BR23" s="469"/>
      <c r="BS23" s="469"/>
      <c r="BT23" s="469"/>
      <c r="BU23" s="469"/>
      <c r="BV23" s="469"/>
      <c r="BX23" s="185" t="s">
        <v>392</v>
      </c>
      <c r="BY23" s="454" t="s">
        <v>287</v>
      </c>
      <c r="BZ23" s="455"/>
      <c r="CA23" s="455"/>
      <c r="CB23" s="456"/>
    </row>
    <row r="24" spans="1:80" ht="15.75" customHeight="1" x14ac:dyDescent="0.25">
      <c r="A24" s="452" t="s">
        <v>397</v>
      </c>
      <c r="B24" s="452"/>
      <c r="C24" s="452"/>
      <c r="D24" s="452"/>
      <c r="E24" s="452"/>
      <c r="F24" s="452"/>
      <c r="G24" s="452"/>
      <c r="H24" s="452"/>
      <c r="I24" s="452"/>
      <c r="J24" s="441" t="s">
        <v>290</v>
      </c>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1"/>
      <c r="BX24" s="185" t="s">
        <v>396</v>
      </c>
      <c r="BY24" s="454" t="s">
        <v>782</v>
      </c>
      <c r="BZ24" s="455"/>
      <c r="CA24" s="455"/>
      <c r="CB24" s="456"/>
    </row>
    <row r="25" spans="1:80" x14ac:dyDescent="0.25">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185" t="s">
        <v>398</v>
      </c>
      <c r="BY25" s="454" t="s">
        <v>399</v>
      </c>
      <c r="BZ25" s="455"/>
      <c r="CA25" s="455"/>
      <c r="CB25" s="456"/>
    </row>
    <row r="26" spans="1:80" ht="13.8" thickBot="1" x14ac:dyDescent="0.3">
      <c r="A26" s="185" t="s">
        <v>400</v>
      </c>
      <c r="BX26" s="185" t="s">
        <v>401</v>
      </c>
      <c r="BY26" s="464" t="s">
        <v>402</v>
      </c>
      <c r="BZ26" s="465"/>
      <c r="CA26" s="465"/>
      <c r="CB26" s="466"/>
    </row>
    <row r="27" spans="1:80" x14ac:dyDescent="0.25">
      <c r="BY27" s="239"/>
      <c r="BZ27" s="239"/>
      <c r="CA27" s="239"/>
      <c r="CB27" s="239"/>
    </row>
    <row r="40" spans="1:20" x14ac:dyDescent="0.25">
      <c r="A40" s="248"/>
      <c r="B40" s="248"/>
      <c r="C40" s="248"/>
      <c r="D40" s="248"/>
      <c r="E40" s="248"/>
      <c r="F40" s="248"/>
      <c r="G40" s="248"/>
      <c r="H40" s="248"/>
      <c r="I40" s="248"/>
      <c r="J40" s="248"/>
      <c r="K40" s="248"/>
      <c r="L40" s="248"/>
      <c r="M40" s="248"/>
      <c r="N40" s="248"/>
      <c r="O40" s="248"/>
      <c r="P40" s="248"/>
      <c r="Q40" s="248"/>
      <c r="R40" s="248"/>
      <c r="S40" s="248"/>
      <c r="T40" s="248"/>
    </row>
    <row r="41" spans="1:20" ht="14.4" x14ac:dyDescent="0.3">
      <c r="A41" s="185" t="s">
        <v>767</v>
      </c>
      <c r="B41"/>
      <c r="C41"/>
    </row>
  </sheetData>
  <mergeCells count="30">
    <mergeCell ref="BY25:CB25"/>
    <mergeCell ref="BY26:CB26"/>
    <mergeCell ref="J24:BW25"/>
    <mergeCell ref="U21:BV21"/>
    <mergeCell ref="BY21:CB21"/>
    <mergeCell ref="U22:BV23"/>
    <mergeCell ref="BY22:CB22"/>
    <mergeCell ref="BY23:CB23"/>
    <mergeCell ref="B17:CB17"/>
    <mergeCell ref="BY15:BZ15"/>
    <mergeCell ref="CA15:CB15"/>
    <mergeCell ref="BT15:BV15"/>
    <mergeCell ref="A24:I24"/>
    <mergeCell ref="BY24:CB24"/>
    <mergeCell ref="BY18:CB19"/>
    <mergeCell ref="AN19:AP19"/>
    <mergeCell ref="AS19:BC19"/>
    <mergeCell ref="BD19:BE19"/>
    <mergeCell ref="BF19:BH19"/>
    <mergeCell ref="BY20:CB20"/>
    <mergeCell ref="BN11:CB11"/>
    <mergeCell ref="BN13:BW13"/>
    <mergeCell ref="BX13:CB13"/>
    <mergeCell ref="BN14:BW14"/>
    <mergeCell ref="BX14:CB14"/>
    <mergeCell ref="BT2:CB3"/>
    <mergeCell ref="BO7:CB7"/>
    <mergeCell ref="BM8:CB8"/>
    <mergeCell ref="BN9:CB9"/>
    <mergeCell ref="BN10:CB10"/>
  </mergeCells>
  <pageMargins left="0.70866141732283472" right="0.34" top="0.74803149606299213" bottom="0.74803149606299213" header="0.31496062992125984" footer="0.31496062992125984"/>
  <pageSetup paperSize="9" scale="6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29"/>
  <sheetViews>
    <sheetView showZeros="0" topLeftCell="C7" workbookViewId="0">
      <selection activeCell="C27" sqref="C27:D27"/>
    </sheetView>
  </sheetViews>
  <sheetFormatPr defaultRowHeight="14.4" x14ac:dyDescent="0.3"/>
  <cols>
    <col min="3" max="3" width="12.5546875" customWidth="1"/>
    <col min="4" max="4" width="38.5546875" customWidth="1"/>
    <col min="5" max="5" width="16" customWidth="1"/>
    <col min="6" max="6" width="14.5546875" customWidth="1"/>
    <col min="7" max="7" width="21.88671875" customWidth="1"/>
  </cols>
  <sheetData>
    <row r="2" spans="2:12" ht="15.6" x14ac:dyDescent="0.3">
      <c r="B2" s="969" t="s">
        <v>71</v>
      </c>
      <c r="C2" s="969"/>
      <c r="D2" s="969"/>
      <c r="E2" s="969"/>
      <c r="F2" s="969"/>
      <c r="G2" s="969"/>
    </row>
    <row r="4" spans="2:12" s="27" customFormat="1" ht="17.25" customHeight="1" thickBot="1" x14ac:dyDescent="0.35">
      <c r="B4" s="1009" t="s">
        <v>0</v>
      </c>
      <c r="C4" s="1009"/>
      <c r="D4" s="28">
        <v>244</v>
      </c>
      <c r="E4" s="25"/>
      <c r="F4" s="26"/>
      <c r="G4" s="26"/>
      <c r="H4" s="26"/>
      <c r="I4" s="26"/>
      <c r="J4" s="26"/>
      <c r="K4" s="26"/>
      <c r="L4" s="26"/>
    </row>
    <row r="6" spans="2:12" s="27" customFormat="1" ht="32.25" customHeight="1" thickBot="1" x14ac:dyDescent="0.35">
      <c r="B6" s="970" t="s">
        <v>1</v>
      </c>
      <c r="C6" s="970"/>
      <c r="D6" s="970"/>
      <c r="E6" s="1010" t="s">
        <v>134</v>
      </c>
      <c r="F6" s="1010"/>
      <c r="G6" s="1010"/>
      <c r="H6" s="23"/>
      <c r="I6" s="23"/>
      <c r="J6" s="23"/>
      <c r="K6" s="23"/>
      <c r="L6" s="26"/>
    </row>
    <row r="8" spans="2:12" ht="15.6" x14ac:dyDescent="0.3">
      <c r="B8" s="969" t="s">
        <v>243</v>
      </c>
      <c r="C8" s="969"/>
      <c r="D8" s="969"/>
      <c r="E8" s="969"/>
      <c r="F8" s="969"/>
      <c r="G8" s="969"/>
    </row>
    <row r="10" spans="2:12" ht="15" thickBot="1" x14ac:dyDescent="0.35">
      <c r="B10" s="53"/>
      <c r="C10" s="53"/>
      <c r="D10" s="53"/>
      <c r="E10" s="53"/>
      <c r="F10" s="53"/>
      <c r="G10" s="53"/>
    </row>
    <row r="11" spans="2:12" ht="46.5" customHeight="1" x14ac:dyDescent="0.3">
      <c r="B11" s="963" t="s">
        <v>17</v>
      </c>
      <c r="C11" s="974" t="s">
        <v>20</v>
      </c>
      <c r="D11" s="976"/>
      <c r="E11" s="963" t="s">
        <v>109</v>
      </c>
      <c r="F11" s="963" t="s">
        <v>246</v>
      </c>
      <c r="G11" s="963" t="s">
        <v>247</v>
      </c>
    </row>
    <row r="12" spans="2:12" ht="15" thickBot="1" x14ac:dyDescent="0.35">
      <c r="B12" s="965"/>
      <c r="C12" s="980"/>
      <c r="D12" s="982"/>
      <c r="E12" s="965"/>
      <c r="F12" s="965"/>
      <c r="G12" s="965"/>
    </row>
    <row r="13" spans="2:12" ht="16.2" thickBot="1" x14ac:dyDescent="0.35">
      <c r="B13" s="55">
        <v>1</v>
      </c>
      <c r="C13" s="998">
        <v>2</v>
      </c>
      <c r="D13" s="999"/>
      <c r="E13" s="58">
        <v>3</v>
      </c>
      <c r="F13" s="58">
        <v>4</v>
      </c>
      <c r="G13" s="58">
        <v>5</v>
      </c>
    </row>
    <row r="14" spans="2:12" ht="18" customHeight="1" thickBot="1" x14ac:dyDescent="0.35">
      <c r="B14" s="119">
        <v>1</v>
      </c>
      <c r="C14" s="1004" t="s">
        <v>244</v>
      </c>
      <c r="D14" s="1005"/>
      <c r="E14" s="76"/>
      <c r="F14" s="76" t="s">
        <v>138</v>
      </c>
      <c r="G14" s="60">
        <f>SUM(G16:G22)</f>
        <v>0</v>
      </c>
    </row>
    <row r="15" spans="2:12" ht="31.5" customHeight="1" thickBot="1" x14ac:dyDescent="0.35">
      <c r="B15" s="119"/>
      <c r="C15" s="93"/>
      <c r="D15" s="90" t="s">
        <v>7</v>
      </c>
      <c r="E15" s="76"/>
      <c r="F15" s="76"/>
      <c r="G15" s="60"/>
    </row>
    <row r="16" spans="2:12" ht="28.5" customHeight="1" thickBot="1" x14ac:dyDescent="0.35">
      <c r="B16" s="119" t="s">
        <v>156</v>
      </c>
      <c r="C16" s="1033" t="s">
        <v>245</v>
      </c>
      <c r="D16" s="1034"/>
      <c r="E16" s="76"/>
      <c r="F16" s="95"/>
      <c r="G16" s="60">
        <f>E16*F16</f>
        <v>0</v>
      </c>
    </row>
    <row r="17" spans="2:7" ht="28.5" customHeight="1" thickBot="1" x14ac:dyDescent="0.35">
      <c r="B17" s="119" t="s">
        <v>166</v>
      </c>
      <c r="C17" s="1033"/>
      <c r="D17" s="1034"/>
      <c r="E17" s="76"/>
      <c r="F17" s="95"/>
      <c r="G17" s="60">
        <f t="shared" ref="G17:G28" si="0">E17*F17</f>
        <v>0</v>
      </c>
    </row>
    <row r="18" spans="2:7" ht="28.5" customHeight="1" thickBot="1" x14ac:dyDescent="0.35">
      <c r="B18" s="119" t="s">
        <v>167</v>
      </c>
      <c r="C18" s="1033"/>
      <c r="D18" s="1034"/>
      <c r="E18" s="76"/>
      <c r="F18" s="95"/>
      <c r="G18" s="60">
        <f t="shared" si="0"/>
        <v>0</v>
      </c>
    </row>
    <row r="19" spans="2:7" ht="28.5" customHeight="1" thickBot="1" x14ac:dyDescent="0.35">
      <c r="B19" s="119" t="s">
        <v>168</v>
      </c>
      <c r="C19" s="1033"/>
      <c r="D19" s="1034"/>
      <c r="E19" s="76"/>
      <c r="F19" s="95"/>
      <c r="G19" s="60">
        <f t="shared" si="0"/>
        <v>0</v>
      </c>
    </row>
    <row r="20" spans="2:7" ht="28.5" customHeight="1" thickBot="1" x14ac:dyDescent="0.35">
      <c r="B20" s="119" t="s">
        <v>169</v>
      </c>
      <c r="C20" s="1033"/>
      <c r="D20" s="1034"/>
      <c r="E20" s="76"/>
      <c r="F20" s="95"/>
      <c r="G20" s="60">
        <f t="shared" si="0"/>
        <v>0</v>
      </c>
    </row>
    <row r="21" spans="2:7" ht="28.5" customHeight="1" thickBot="1" x14ac:dyDescent="0.35">
      <c r="B21" s="119" t="s">
        <v>170</v>
      </c>
      <c r="C21" s="1033"/>
      <c r="D21" s="1034"/>
      <c r="E21" s="76"/>
      <c r="F21" s="95"/>
      <c r="G21" s="60">
        <f t="shared" si="0"/>
        <v>0</v>
      </c>
    </row>
    <row r="22" spans="2:7" ht="28.5" customHeight="1" thickBot="1" x14ac:dyDescent="0.35">
      <c r="B22" s="119" t="s">
        <v>171</v>
      </c>
      <c r="C22" s="1033"/>
      <c r="D22" s="1034"/>
      <c r="E22" s="76"/>
      <c r="F22" s="95"/>
      <c r="G22" s="60">
        <f t="shared" si="0"/>
        <v>0</v>
      </c>
    </row>
    <row r="23" spans="2:7" ht="18" customHeight="1" thickBot="1" x14ac:dyDescent="0.35">
      <c r="B23" s="119" t="s">
        <v>194</v>
      </c>
      <c r="C23" s="1004" t="s">
        <v>249</v>
      </c>
      <c r="D23" s="1005"/>
      <c r="E23" s="76"/>
      <c r="F23" s="76" t="s">
        <v>138</v>
      </c>
      <c r="G23" s="60">
        <f>SUM(G25:G28)</f>
        <v>0</v>
      </c>
    </row>
    <row r="24" spans="2:7" ht="31.5" customHeight="1" thickBot="1" x14ac:dyDescent="0.35">
      <c r="B24" s="119"/>
      <c r="C24" s="93"/>
      <c r="D24" s="90" t="s">
        <v>7</v>
      </c>
      <c r="E24" s="76"/>
      <c r="F24" s="76"/>
      <c r="G24" s="60"/>
    </row>
    <row r="25" spans="2:7" ht="28.5" customHeight="1" thickBot="1" x14ac:dyDescent="0.35">
      <c r="B25" s="119" t="s">
        <v>157</v>
      </c>
      <c r="C25" s="1033" t="s">
        <v>315</v>
      </c>
      <c r="D25" s="1034"/>
      <c r="E25" s="76">
        <v>1</v>
      </c>
      <c r="F25" s="95">
        <v>0</v>
      </c>
      <c r="G25" s="60">
        <f>E25*F25</f>
        <v>0</v>
      </c>
    </row>
    <row r="26" spans="2:7" ht="28.5" customHeight="1" thickBot="1" x14ac:dyDescent="0.35">
      <c r="B26" s="119" t="s">
        <v>158</v>
      </c>
      <c r="C26" s="1033"/>
      <c r="D26" s="1034"/>
      <c r="E26" s="76"/>
      <c r="F26" s="95"/>
      <c r="G26" s="60">
        <f>E26*F26</f>
        <v>0</v>
      </c>
    </row>
    <row r="27" spans="2:7" ht="28.5" customHeight="1" thickBot="1" x14ac:dyDescent="0.35">
      <c r="B27" s="119" t="s">
        <v>159</v>
      </c>
      <c r="C27" s="1033"/>
      <c r="D27" s="1034"/>
      <c r="E27" s="76"/>
      <c r="F27" s="95"/>
      <c r="G27" s="60">
        <f>E27*F27</f>
        <v>0</v>
      </c>
    </row>
    <row r="28" spans="2:7" ht="30.75" customHeight="1" thickBot="1" x14ac:dyDescent="0.35">
      <c r="B28" s="119" t="s">
        <v>160</v>
      </c>
      <c r="C28" s="1033"/>
      <c r="D28" s="1034"/>
      <c r="E28" s="76"/>
      <c r="F28" s="76"/>
      <c r="G28" s="60">
        <f t="shared" si="0"/>
        <v>0</v>
      </c>
    </row>
    <row r="29" spans="2:7" ht="16.2" thickBot="1" x14ac:dyDescent="0.35">
      <c r="B29" s="120"/>
      <c r="C29" s="966" t="s">
        <v>8</v>
      </c>
      <c r="D29" s="967"/>
      <c r="E29" s="76" t="s">
        <v>9</v>
      </c>
      <c r="F29" s="76" t="s">
        <v>9</v>
      </c>
      <c r="G29" s="60">
        <f>G14+G23</f>
        <v>0</v>
      </c>
    </row>
  </sheetData>
  <sheetProtection password="F958" sheet="1" objects="1" scenarios="1"/>
  <mergeCells count="25">
    <mergeCell ref="E11:E12"/>
    <mergeCell ref="F11:F12"/>
    <mergeCell ref="G11:G12"/>
    <mergeCell ref="B2:G2"/>
    <mergeCell ref="B4:C4"/>
    <mergeCell ref="B6:D6"/>
    <mergeCell ref="E6:G6"/>
    <mergeCell ref="B8:G8"/>
    <mergeCell ref="B11:B12"/>
    <mergeCell ref="C11:D12"/>
    <mergeCell ref="C13:D13"/>
    <mergeCell ref="C14:D14"/>
    <mergeCell ref="C20:D20"/>
    <mergeCell ref="C21:D21"/>
    <mergeCell ref="C25:D25"/>
    <mergeCell ref="C29:D29"/>
    <mergeCell ref="C16:D16"/>
    <mergeCell ref="C17:D17"/>
    <mergeCell ref="C18:D18"/>
    <mergeCell ref="C19:D19"/>
    <mergeCell ref="C28:D28"/>
    <mergeCell ref="C22:D22"/>
    <mergeCell ref="C23:D23"/>
    <mergeCell ref="C27:D27"/>
    <mergeCell ref="C26:D26"/>
  </mergeCells>
  <pageMargins left="0.70866141732283472" right="0.70866141732283472" top="0.74803149606299213" bottom="0.74803149606299213" header="0.31496062992125984" footer="0.31496062992125984"/>
  <pageSetup paperSize="9"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29"/>
  <sheetViews>
    <sheetView showZeros="0" topLeftCell="C10" workbookViewId="0">
      <selection activeCell="I18" sqref="I18"/>
    </sheetView>
  </sheetViews>
  <sheetFormatPr defaultRowHeight="14.4" x14ac:dyDescent="0.3"/>
  <cols>
    <col min="3" max="3" width="12.5546875" customWidth="1"/>
    <col min="4" max="4" width="38.5546875" customWidth="1"/>
    <col min="5" max="5" width="16" customWidth="1"/>
    <col min="6" max="6" width="14.5546875" customWidth="1"/>
    <col min="7" max="7" width="21.88671875" customWidth="1"/>
  </cols>
  <sheetData>
    <row r="2" spans="2:12" ht="15.6" x14ac:dyDescent="0.3">
      <c r="B2" s="969" t="s">
        <v>71</v>
      </c>
      <c r="C2" s="969"/>
      <c r="D2" s="969"/>
      <c r="E2" s="969"/>
      <c r="F2" s="969"/>
      <c r="G2" s="969"/>
    </row>
    <row r="4" spans="2:12" s="27" customFormat="1" ht="17.25" customHeight="1" thickBot="1" x14ac:dyDescent="0.35">
      <c r="B4" s="1009" t="s">
        <v>0</v>
      </c>
      <c r="C4" s="1009"/>
      <c r="D4" s="28">
        <v>350</v>
      </c>
      <c r="E4" s="25"/>
      <c r="F4" s="26"/>
      <c r="G4" s="26"/>
      <c r="H4" s="26"/>
      <c r="I4" s="26"/>
      <c r="J4" s="26"/>
      <c r="K4" s="26"/>
      <c r="L4" s="26"/>
    </row>
    <row r="6" spans="2:12" s="27" customFormat="1" ht="32.25" customHeight="1" thickBot="1" x14ac:dyDescent="0.35">
      <c r="B6" s="970" t="s">
        <v>1</v>
      </c>
      <c r="C6" s="970"/>
      <c r="D6" s="970"/>
      <c r="E6" s="1010" t="s">
        <v>134</v>
      </c>
      <c r="F6" s="1010"/>
      <c r="G6" s="1010"/>
      <c r="H6" s="23"/>
      <c r="I6" s="23"/>
      <c r="J6" s="23"/>
      <c r="K6" s="23"/>
      <c r="L6" s="26"/>
    </row>
    <row r="8" spans="2:12" ht="15.6" x14ac:dyDescent="0.3">
      <c r="B8" s="969" t="s">
        <v>243</v>
      </c>
      <c r="C8" s="969"/>
      <c r="D8" s="969"/>
      <c r="E8" s="969"/>
      <c r="F8" s="969"/>
      <c r="G8" s="969"/>
    </row>
    <row r="10" spans="2:12" ht="15" thickBot="1" x14ac:dyDescent="0.35">
      <c r="B10" s="137"/>
      <c r="C10" s="137"/>
      <c r="D10" s="137"/>
      <c r="E10" s="137"/>
      <c r="F10" s="137"/>
      <c r="G10" s="137"/>
    </row>
    <row r="11" spans="2:12" ht="46.5" customHeight="1" x14ac:dyDescent="0.3">
      <c r="B11" s="963" t="s">
        <v>17</v>
      </c>
      <c r="C11" s="974" t="s">
        <v>20</v>
      </c>
      <c r="D11" s="976"/>
      <c r="E11" s="963" t="s">
        <v>109</v>
      </c>
      <c r="F11" s="963" t="s">
        <v>246</v>
      </c>
      <c r="G11" s="963" t="s">
        <v>247</v>
      </c>
    </row>
    <row r="12" spans="2:12" ht="15" thickBot="1" x14ac:dyDescent="0.35">
      <c r="B12" s="965"/>
      <c r="C12" s="980"/>
      <c r="D12" s="982"/>
      <c r="E12" s="965"/>
      <c r="F12" s="965"/>
      <c r="G12" s="965"/>
    </row>
    <row r="13" spans="2:12" ht="16.2" thickBot="1" x14ac:dyDescent="0.35">
      <c r="B13" s="140">
        <v>1</v>
      </c>
      <c r="C13" s="998">
        <v>2</v>
      </c>
      <c r="D13" s="999"/>
      <c r="E13" s="141">
        <v>3</v>
      </c>
      <c r="F13" s="141">
        <v>4</v>
      </c>
      <c r="G13" s="141">
        <v>5</v>
      </c>
    </row>
    <row r="14" spans="2:12" ht="18" customHeight="1" thickBot="1" x14ac:dyDescent="0.35">
      <c r="B14" s="119">
        <v>1</v>
      </c>
      <c r="C14" s="1004" t="s">
        <v>244</v>
      </c>
      <c r="D14" s="1005"/>
      <c r="E14" s="76"/>
      <c r="F14" s="76" t="s">
        <v>138</v>
      </c>
      <c r="G14" s="60">
        <f>SUM(G16:G22)</f>
        <v>0</v>
      </c>
    </row>
    <row r="15" spans="2:12" ht="31.5" customHeight="1" thickBot="1" x14ac:dyDescent="0.35">
      <c r="B15" s="119"/>
      <c r="C15" s="138"/>
      <c r="D15" s="139" t="s">
        <v>7</v>
      </c>
      <c r="E15" s="76"/>
      <c r="F15" s="76"/>
      <c r="G15" s="60"/>
    </row>
    <row r="16" spans="2:12" ht="28.5" customHeight="1" thickBot="1" x14ac:dyDescent="0.35">
      <c r="B16" s="119" t="s">
        <v>156</v>
      </c>
      <c r="C16" s="1033" t="s">
        <v>313</v>
      </c>
      <c r="D16" s="1034"/>
      <c r="E16" s="76">
        <v>20</v>
      </c>
      <c r="F16" s="95">
        <v>0</v>
      </c>
      <c r="G16" s="60">
        <f>E16*F16</f>
        <v>0</v>
      </c>
    </row>
    <row r="17" spans="2:7" ht="28.5" customHeight="1" thickBot="1" x14ac:dyDescent="0.35">
      <c r="B17" s="119" t="s">
        <v>166</v>
      </c>
      <c r="C17" s="1033" t="s">
        <v>313</v>
      </c>
      <c r="D17" s="1034"/>
      <c r="E17" s="76"/>
      <c r="F17" s="95"/>
      <c r="G17" s="60"/>
    </row>
    <row r="18" spans="2:7" ht="28.5" customHeight="1" thickBot="1" x14ac:dyDescent="0.35">
      <c r="B18" s="119" t="s">
        <v>167</v>
      </c>
      <c r="C18" s="1033"/>
      <c r="D18" s="1034"/>
      <c r="E18" s="76"/>
      <c r="F18" s="95"/>
      <c r="G18" s="60">
        <f t="shared" ref="G18:G28" si="0">E18*F18</f>
        <v>0</v>
      </c>
    </row>
    <row r="19" spans="2:7" ht="28.5" customHeight="1" thickBot="1" x14ac:dyDescent="0.35">
      <c r="B19" s="119" t="s">
        <v>168</v>
      </c>
      <c r="C19" s="1033"/>
      <c r="D19" s="1034"/>
      <c r="E19" s="76"/>
      <c r="F19" s="95"/>
      <c r="G19" s="60">
        <f t="shared" si="0"/>
        <v>0</v>
      </c>
    </row>
    <row r="20" spans="2:7" ht="28.5" customHeight="1" thickBot="1" x14ac:dyDescent="0.35">
      <c r="B20" s="119" t="s">
        <v>169</v>
      </c>
      <c r="C20" s="1033"/>
      <c r="D20" s="1034"/>
      <c r="E20" s="76"/>
      <c r="F20" s="95"/>
      <c r="G20" s="60">
        <f t="shared" si="0"/>
        <v>0</v>
      </c>
    </row>
    <row r="21" spans="2:7" ht="28.5" customHeight="1" thickBot="1" x14ac:dyDescent="0.35">
      <c r="B21" s="119" t="s">
        <v>170</v>
      </c>
      <c r="C21" s="1033"/>
      <c r="D21" s="1034"/>
      <c r="E21" s="76"/>
      <c r="F21" s="95"/>
      <c r="G21" s="60">
        <f t="shared" si="0"/>
        <v>0</v>
      </c>
    </row>
    <row r="22" spans="2:7" ht="28.5" customHeight="1" thickBot="1" x14ac:dyDescent="0.35">
      <c r="B22" s="119" t="s">
        <v>171</v>
      </c>
      <c r="C22" s="1033"/>
      <c r="D22" s="1034"/>
      <c r="E22" s="76"/>
      <c r="F22" s="95"/>
      <c r="G22" s="60">
        <f t="shared" si="0"/>
        <v>0</v>
      </c>
    </row>
    <row r="23" spans="2:7" ht="18" customHeight="1" thickBot="1" x14ac:dyDescent="0.35">
      <c r="B23" s="119" t="s">
        <v>194</v>
      </c>
      <c r="C23" s="1004" t="s">
        <v>249</v>
      </c>
      <c r="D23" s="1005"/>
      <c r="E23" s="76"/>
      <c r="F23" s="76" t="s">
        <v>138</v>
      </c>
      <c r="G23" s="60">
        <f>SUM(G25:G28)</f>
        <v>0</v>
      </c>
    </row>
    <row r="24" spans="2:7" ht="31.5" customHeight="1" thickBot="1" x14ac:dyDescent="0.35">
      <c r="B24" s="119"/>
      <c r="C24" s="138"/>
      <c r="D24" s="139" t="s">
        <v>7</v>
      </c>
      <c r="E24" s="76"/>
      <c r="F24" s="76"/>
      <c r="G24" s="60"/>
    </row>
    <row r="25" spans="2:7" ht="28.5" customHeight="1" thickBot="1" x14ac:dyDescent="0.35">
      <c r="B25" s="119" t="s">
        <v>157</v>
      </c>
      <c r="C25" s="1033"/>
      <c r="D25" s="1034"/>
      <c r="E25" s="76"/>
      <c r="F25" s="95"/>
      <c r="G25" s="60">
        <f>E25*F25</f>
        <v>0</v>
      </c>
    </row>
    <row r="26" spans="2:7" ht="28.5" customHeight="1" thickBot="1" x14ac:dyDescent="0.35">
      <c r="B26" s="119" t="s">
        <v>158</v>
      </c>
      <c r="C26" s="1033"/>
      <c r="D26" s="1034"/>
      <c r="E26" s="76"/>
      <c r="F26" s="95"/>
      <c r="G26" s="60">
        <f>E26*F26</f>
        <v>0</v>
      </c>
    </row>
    <row r="27" spans="2:7" ht="28.5" customHeight="1" thickBot="1" x14ac:dyDescent="0.35">
      <c r="B27" s="119" t="s">
        <v>159</v>
      </c>
      <c r="C27" s="1033"/>
      <c r="D27" s="1034"/>
      <c r="E27" s="76"/>
      <c r="F27" s="95"/>
      <c r="G27" s="60">
        <f>E27*F27</f>
        <v>0</v>
      </c>
    </row>
    <row r="28" spans="2:7" ht="30.75" customHeight="1" thickBot="1" x14ac:dyDescent="0.35">
      <c r="B28" s="119" t="s">
        <v>160</v>
      </c>
      <c r="C28" s="1033"/>
      <c r="D28" s="1034"/>
      <c r="E28" s="76"/>
      <c r="F28" s="76"/>
      <c r="G28" s="60">
        <f t="shared" si="0"/>
        <v>0</v>
      </c>
    </row>
    <row r="29" spans="2:7" ht="16.2" thickBot="1" x14ac:dyDescent="0.35">
      <c r="B29" s="120"/>
      <c r="C29" s="966" t="s">
        <v>8</v>
      </c>
      <c r="D29" s="967"/>
      <c r="E29" s="76" t="s">
        <v>9</v>
      </c>
      <c r="F29" s="76" t="s">
        <v>9</v>
      </c>
      <c r="G29" s="60">
        <f>G14+G23</f>
        <v>0</v>
      </c>
    </row>
  </sheetData>
  <mergeCells count="25">
    <mergeCell ref="C19:D19"/>
    <mergeCell ref="B2:G2"/>
    <mergeCell ref="B4:C4"/>
    <mergeCell ref="B6:D6"/>
    <mergeCell ref="E6:G6"/>
    <mergeCell ref="B8:G8"/>
    <mergeCell ref="B11:B12"/>
    <mergeCell ref="C11:D12"/>
    <mergeCell ref="E11:E12"/>
    <mergeCell ref="F11:F12"/>
    <mergeCell ref="G11:G12"/>
    <mergeCell ref="C13:D13"/>
    <mergeCell ref="C14:D14"/>
    <mergeCell ref="C16:D16"/>
    <mergeCell ref="C17:D17"/>
    <mergeCell ref="C18:D18"/>
    <mergeCell ref="C27:D27"/>
    <mergeCell ref="C28:D28"/>
    <mergeCell ref="C29:D29"/>
    <mergeCell ref="C20:D20"/>
    <mergeCell ref="C21:D21"/>
    <mergeCell ref="C22:D22"/>
    <mergeCell ref="C23:D23"/>
    <mergeCell ref="C25:D25"/>
    <mergeCell ref="C26:D26"/>
  </mergeCells>
  <pageMargins left="0.70866141732283472" right="0.70866141732283472" top="0.74803149606299213" bottom="0.74803149606299213" header="0.31496062992125984" footer="0.31496062992125984"/>
  <pageSetup paperSize="9"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28"/>
  <sheetViews>
    <sheetView showZeros="0" topLeftCell="C10" workbookViewId="0">
      <selection activeCell="F16" sqref="F16"/>
    </sheetView>
  </sheetViews>
  <sheetFormatPr defaultRowHeight="14.4" x14ac:dyDescent="0.3"/>
  <cols>
    <col min="3" max="3" width="7" customWidth="1"/>
    <col min="5" max="5" width="29.5546875" customWidth="1"/>
    <col min="6" max="6" width="18.109375" customWidth="1"/>
    <col min="7" max="7" width="11.44140625" customWidth="1"/>
    <col min="8" max="8" width="26.109375" customWidth="1"/>
  </cols>
  <sheetData>
    <row r="2" spans="2:12" x14ac:dyDescent="0.3">
      <c r="B2" s="1008" t="s">
        <v>56</v>
      </c>
      <c r="C2" s="1008"/>
      <c r="D2" s="1008"/>
      <c r="E2" s="1008"/>
      <c r="F2" s="1008"/>
      <c r="G2" s="1008"/>
      <c r="H2" s="1008"/>
    </row>
    <row r="4" spans="2:12" s="27" customFormat="1" ht="17.25" customHeight="1" thickBot="1" x14ac:dyDescent="0.35">
      <c r="B4" s="1009" t="s">
        <v>0</v>
      </c>
      <c r="C4" s="1009"/>
      <c r="D4" s="1009"/>
      <c r="E4" s="50">
        <v>851</v>
      </c>
      <c r="F4" s="26"/>
      <c r="G4" s="26"/>
      <c r="H4" s="26"/>
      <c r="I4" s="26"/>
      <c r="J4" s="26"/>
      <c r="K4" s="26"/>
      <c r="L4" s="26"/>
    </row>
    <row r="6" spans="2:12" s="27" customFormat="1" ht="18" customHeight="1" thickBot="1" x14ac:dyDescent="0.35">
      <c r="B6" s="970" t="s">
        <v>1</v>
      </c>
      <c r="C6" s="970"/>
      <c r="D6" s="970"/>
      <c r="E6" s="970"/>
      <c r="F6" s="1044" t="s">
        <v>135</v>
      </c>
      <c r="G6" s="1044"/>
      <c r="H6" s="1044"/>
      <c r="I6" s="23"/>
      <c r="J6" s="23"/>
      <c r="K6" s="23"/>
      <c r="L6" s="26"/>
    </row>
    <row r="8" spans="2:12" ht="15.6" x14ac:dyDescent="0.3">
      <c r="B8" s="969" t="s">
        <v>57</v>
      </c>
      <c r="C8" s="969"/>
      <c r="D8" s="969"/>
      <c r="E8" s="969"/>
      <c r="F8" s="969"/>
      <c r="G8" s="969"/>
      <c r="H8" s="969"/>
    </row>
    <row r="10" spans="2:12" ht="15" thickBot="1" x14ac:dyDescent="0.35">
      <c r="B10" s="31"/>
      <c r="C10" s="31"/>
      <c r="D10" s="31"/>
      <c r="E10" s="31"/>
      <c r="F10" s="31"/>
      <c r="G10" s="31"/>
      <c r="H10" s="31"/>
    </row>
    <row r="11" spans="2:12" ht="70.5" customHeight="1" thickBot="1" x14ac:dyDescent="0.35">
      <c r="B11" s="35" t="s">
        <v>17</v>
      </c>
      <c r="C11" s="983" t="s">
        <v>20</v>
      </c>
      <c r="D11" s="984"/>
      <c r="E11" s="985"/>
      <c r="F11" s="18" t="s">
        <v>47</v>
      </c>
      <c r="G11" s="18" t="s">
        <v>48</v>
      </c>
      <c r="H11" s="18" t="s">
        <v>49</v>
      </c>
    </row>
    <row r="12" spans="2:12" ht="16.2" thickBot="1" x14ac:dyDescent="0.35">
      <c r="B12" s="11">
        <v>1</v>
      </c>
      <c r="C12" s="998">
        <v>2</v>
      </c>
      <c r="D12" s="1045"/>
      <c r="E12" s="999"/>
      <c r="F12" s="7">
        <v>3</v>
      </c>
      <c r="G12" s="7">
        <v>4</v>
      </c>
      <c r="H12" s="7">
        <v>5</v>
      </c>
    </row>
    <row r="13" spans="2:12" ht="16.2" thickBot="1" x14ac:dyDescent="0.35">
      <c r="B13" s="67">
        <v>1</v>
      </c>
      <c r="C13" s="1004" t="s">
        <v>50</v>
      </c>
      <c r="D13" s="1035"/>
      <c r="E13" s="1005"/>
      <c r="F13" s="76"/>
      <c r="G13" s="58"/>
      <c r="H13" s="60">
        <f>H15+H18</f>
        <v>51.101600000000005</v>
      </c>
    </row>
    <row r="14" spans="2:12" ht="15.6" x14ac:dyDescent="0.3">
      <c r="B14" s="84"/>
      <c r="C14" s="85"/>
      <c r="D14" s="1039" t="s">
        <v>51</v>
      </c>
      <c r="E14" s="1040"/>
      <c r="F14" s="77"/>
      <c r="G14" s="83"/>
      <c r="H14" s="75"/>
    </row>
    <row r="15" spans="2:12" ht="16.2" thickBot="1" x14ac:dyDescent="0.35">
      <c r="B15" s="86" t="s">
        <v>156</v>
      </c>
      <c r="C15" s="87"/>
      <c r="D15" s="1046" t="s">
        <v>52</v>
      </c>
      <c r="E15" s="1047"/>
      <c r="F15" s="76">
        <v>2322.8000000000002</v>
      </c>
      <c r="G15" s="58">
        <v>2.2000000000000002</v>
      </c>
      <c r="H15" s="60">
        <f>F15*G15/100</f>
        <v>51.101600000000005</v>
      </c>
    </row>
    <row r="16" spans="2:12" ht="15.6" x14ac:dyDescent="0.3">
      <c r="B16" s="88"/>
      <c r="C16" s="1048"/>
      <c r="D16" s="1049"/>
      <c r="E16" s="89" t="s">
        <v>53</v>
      </c>
      <c r="F16" s="77"/>
      <c r="G16" s="83"/>
      <c r="H16" s="75"/>
    </row>
    <row r="17" spans="2:8" ht="16.2" thickBot="1" x14ac:dyDescent="0.35">
      <c r="B17" s="67"/>
      <c r="C17" s="1041"/>
      <c r="D17" s="1042"/>
      <c r="E17" s="90" t="s">
        <v>54</v>
      </c>
      <c r="F17" s="76"/>
      <c r="G17" s="58"/>
      <c r="H17" s="60"/>
    </row>
    <row r="18" spans="2:8" ht="16.2" thickBot="1" x14ac:dyDescent="0.35">
      <c r="B18" s="86" t="s">
        <v>166</v>
      </c>
      <c r="C18" s="87"/>
      <c r="D18" s="1035" t="s">
        <v>55</v>
      </c>
      <c r="E18" s="1005"/>
      <c r="F18" s="76"/>
      <c r="G18" s="58">
        <v>2.2000000000000002</v>
      </c>
      <c r="H18" s="60">
        <f>F18*G18/100</f>
        <v>0</v>
      </c>
    </row>
    <row r="19" spans="2:8" ht="15.6" x14ac:dyDescent="0.3">
      <c r="B19" s="88"/>
      <c r="C19" s="1048"/>
      <c r="D19" s="1049"/>
      <c r="E19" s="89" t="s">
        <v>53</v>
      </c>
      <c r="F19" s="77"/>
      <c r="G19" s="83"/>
      <c r="H19" s="75"/>
    </row>
    <row r="20" spans="2:8" ht="16.2" thickBot="1" x14ac:dyDescent="0.35">
      <c r="B20" s="67"/>
      <c r="C20" s="1041"/>
      <c r="D20" s="1042"/>
      <c r="E20" s="90" t="s">
        <v>54</v>
      </c>
      <c r="F20" s="76"/>
      <c r="G20" s="58"/>
      <c r="H20" s="60"/>
    </row>
    <row r="21" spans="2:8" ht="16.5" customHeight="1" thickBot="1" x14ac:dyDescent="0.35">
      <c r="B21" s="67">
        <v>2</v>
      </c>
      <c r="C21" s="1004" t="s">
        <v>58</v>
      </c>
      <c r="D21" s="1035"/>
      <c r="E21" s="1005"/>
      <c r="F21" s="76"/>
      <c r="G21" s="58"/>
      <c r="H21" s="60">
        <f>H23+H26+H27</f>
        <v>21248.895</v>
      </c>
    </row>
    <row r="22" spans="2:8" ht="15.6" x14ac:dyDescent="0.3">
      <c r="B22" s="84"/>
      <c r="C22" s="85"/>
      <c r="D22" s="1039" t="s">
        <v>59</v>
      </c>
      <c r="E22" s="1040"/>
      <c r="F22" s="77"/>
      <c r="G22" s="83"/>
      <c r="H22" s="75"/>
    </row>
    <row r="23" spans="2:8" ht="33.75" customHeight="1" thickBot="1" x14ac:dyDescent="0.35">
      <c r="B23" s="86" t="s">
        <v>157</v>
      </c>
      <c r="C23" s="91"/>
      <c r="D23" s="1036" t="s">
        <v>312</v>
      </c>
      <c r="E23" s="1030"/>
      <c r="F23" s="76">
        <v>1416593</v>
      </c>
      <c r="G23" s="58">
        <v>1.5</v>
      </c>
      <c r="H23" s="60">
        <f>F23*G23/100</f>
        <v>21248.895</v>
      </c>
    </row>
    <row r="24" spans="2:8" ht="33" customHeight="1" thickBot="1" x14ac:dyDescent="0.35">
      <c r="B24" s="86"/>
      <c r="C24" s="92"/>
      <c r="D24" s="1037"/>
      <c r="E24" s="1038"/>
      <c r="F24" s="76"/>
      <c r="G24" s="58">
        <v>1.5</v>
      </c>
      <c r="H24" s="60">
        <f>F24*G24/100</f>
        <v>0</v>
      </c>
    </row>
    <row r="25" spans="2:8" ht="33" customHeight="1" thickBot="1" x14ac:dyDescent="0.35">
      <c r="B25" s="86"/>
      <c r="C25" s="92"/>
      <c r="D25" s="1037"/>
      <c r="E25" s="1038"/>
      <c r="F25" s="76"/>
      <c r="G25" s="58">
        <v>1.5</v>
      </c>
      <c r="H25" s="60">
        <f>F25*G25/100</f>
        <v>0</v>
      </c>
    </row>
    <row r="26" spans="2:8" ht="33" customHeight="1" thickBot="1" x14ac:dyDescent="0.35">
      <c r="B26" s="86"/>
      <c r="C26" s="92"/>
      <c r="D26" s="1037"/>
      <c r="E26" s="1038"/>
      <c r="F26" s="76"/>
      <c r="G26" s="58">
        <v>1.5</v>
      </c>
      <c r="H26" s="60">
        <f>F26*G26/100</f>
        <v>0</v>
      </c>
    </row>
    <row r="27" spans="2:8" ht="33" customHeight="1" thickBot="1" x14ac:dyDescent="0.35">
      <c r="B27" s="86"/>
      <c r="C27" s="92"/>
      <c r="D27" s="1037"/>
      <c r="E27" s="1038"/>
      <c r="F27" s="76"/>
      <c r="G27" s="58">
        <v>1.5</v>
      </c>
      <c r="H27" s="60">
        <f>F27*G27/100</f>
        <v>0</v>
      </c>
    </row>
    <row r="28" spans="2:8" ht="16.2" thickBot="1" x14ac:dyDescent="0.35">
      <c r="B28" s="82"/>
      <c r="C28" s="986" t="s">
        <v>8</v>
      </c>
      <c r="D28" s="1043"/>
      <c r="E28" s="987"/>
      <c r="F28" s="60"/>
      <c r="G28" s="58" t="s">
        <v>9</v>
      </c>
      <c r="H28" s="60">
        <f>H13+H21</f>
        <v>21299.996600000002</v>
      </c>
    </row>
  </sheetData>
  <sheetProtection password="F958" sheet="1"/>
  <mergeCells count="23">
    <mergeCell ref="C20:D20"/>
    <mergeCell ref="C28:E28"/>
    <mergeCell ref="B2:H2"/>
    <mergeCell ref="B4:D4"/>
    <mergeCell ref="B6:E6"/>
    <mergeCell ref="B8:H8"/>
    <mergeCell ref="C17:D17"/>
    <mergeCell ref="D18:E18"/>
    <mergeCell ref="F6:H6"/>
    <mergeCell ref="C11:E11"/>
    <mergeCell ref="C12:E12"/>
    <mergeCell ref="C13:E13"/>
    <mergeCell ref="D14:E14"/>
    <mergeCell ref="D15:E15"/>
    <mergeCell ref="C19:D19"/>
    <mergeCell ref="C16:D16"/>
    <mergeCell ref="C21:E21"/>
    <mergeCell ref="D23:E23"/>
    <mergeCell ref="D26:E26"/>
    <mergeCell ref="D27:E27"/>
    <mergeCell ref="D25:E25"/>
    <mergeCell ref="D24:E24"/>
    <mergeCell ref="D22:E22"/>
  </mergeCells>
  <pageMargins left="0.70866141732283472" right="0.70866141732283472" top="0.74803149606299213" bottom="0.74803149606299213" header="0.31496062992125984" footer="0.31496062992125984"/>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26"/>
  <sheetViews>
    <sheetView showZeros="0" topLeftCell="A10" workbookViewId="0">
      <selection activeCell="G15" sqref="G15"/>
    </sheetView>
  </sheetViews>
  <sheetFormatPr defaultRowHeight="14.4" x14ac:dyDescent="0.3"/>
  <cols>
    <col min="3" max="3" width="12.5546875" customWidth="1"/>
    <col min="4" max="4" width="26.88671875" customWidth="1"/>
    <col min="5" max="5" width="16" customWidth="1"/>
    <col min="6" max="6" width="14.5546875" customWidth="1"/>
    <col min="7" max="7" width="21.88671875" customWidth="1"/>
  </cols>
  <sheetData>
    <row r="2" spans="2:12" x14ac:dyDescent="0.3">
      <c r="B2" s="1008" t="s">
        <v>56</v>
      </c>
      <c r="C2" s="1008"/>
      <c r="D2" s="1008"/>
      <c r="E2" s="1008"/>
      <c r="F2" s="1008"/>
      <c r="G2" s="1008"/>
    </row>
    <row r="4" spans="2:12" s="27" customFormat="1" ht="17.25" customHeight="1" thickBot="1" x14ac:dyDescent="0.35">
      <c r="B4" s="1009" t="s">
        <v>0</v>
      </c>
      <c r="C4" s="1009"/>
      <c r="D4" s="28">
        <v>853</v>
      </c>
      <c r="E4" s="25"/>
      <c r="F4" s="26"/>
      <c r="G4" s="26"/>
      <c r="H4" s="26"/>
      <c r="I4" s="26"/>
      <c r="J4" s="26"/>
      <c r="K4" s="26"/>
      <c r="L4" s="26"/>
    </row>
    <row r="6" spans="2:12" s="27" customFormat="1" ht="32.25" customHeight="1" thickBot="1" x14ac:dyDescent="0.35">
      <c r="B6" s="970" t="s">
        <v>1</v>
      </c>
      <c r="C6" s="970"/>
      <c r="D6" s="970"/>
      <c r="E6" s="1010" t="s">
        <v>134</v>
      </c>
      <c r="F6" s="1010"/>
      <c r="G6" s="1010"/>
      <c r="H6" s="23"/>
      <c r="I6" s="23"/>
      <c r="J6" s="23"/>
      <c r="K6" s="23"/>
      <c r="L6" s="26"/>
    </row>
    <row r="8" spans="2:12" ht="15.6" x14ac:dyDescent="0.3">
      <c r="B8" s="969" t="s">
        <v>352</v>
      </c>
      <c r="C8" s="969"/>
      <c r="D8" s="969"/>
      <c r="E8" s="969"/>
      <c r="F8" s="969"/>
      <c r="G8" s="969"/>
    </row>
    <row r="10" spans="2:12" ht="15" thickBot="1" x14ac:dyDescent="0.35">
      <c r="B10" s="179"/>
      <c r="C10" s="179"/>
      <c r="D10" s="179"/>
      <c r="E10" s="179"/>
      <c r="F10" s="179"/>
      <c r="G10" s="179"/>
    </row>
    <row r="11" spans="2:12" ht="46.5" customHeight="1" x14ac:dyDescent="0.3">
      <c r="B11" s="963" t="s">
        <v>17</v>
      </c>
      <c r="C11" s="974" t="s">
        <v>20</v>
      </c>
      <c r="D11" s="976"/>
      <c r="E11" s="963" t="s">
        <v>251</v>
      </c>
      <c r="F11" s="963" t="s">
        <v>48</v>
      </c>
      <c r="G11" s="963" t="s">
        <v>247</v>
      </c>
    </row>
    <row r="12" spans="2:12" ht="15" thickBot="1" x14ac:dyDescent="0.35">
      <c r="B12" s="965"/>
      <c r="C12" s="980"/>
      <c r="D12" s="982"/>
      <c r="E12" s="965"/>
      <c r="F12" s="965"/>
      <c r="G12" s="965"/>
    </row>
    <row r="13" spans="2:12" ht="16.2" thickBot="1" x14ac:dyDescent="0.35">
      <c r="B13" s="180">
        <v>1</v>
      </c>
      <c r="C13" s="998">
        <v>2</v>
      </c>
      <c r="D13" s="999"/>
      <c r="E13" s="181">
        <v>3</v>
      </c>
      <c r="F13" s="181">
        <v>4</v>
      </c>
      <c r="G13" s="181">
        <v>5</v>
      </c>
    </row>
    <row r="14" spans="2:12" ht="18" customHeight="1" thickBot="1" x14ac:dyDescent="0.35">
      <c r="B14" s="86">
        <v>1</v>
      </c>
      <c r="C14" s="1004" t="s">
        <v>362</v>
      </c>
      <c r="D14" s="1005"/>
      <c r="E14" s="76">
        <v>0</v>
      </c>
      <c r="F14" s="76">
        <v>0</v>
      </c>
      <c r="G14" s="60">
        <v>1000</v>
      </c>
    </row>
    <row r="15" spans="2:12" ht="18.75" customHeight="1" thickBot="1" x14ac:dyDescent="0.35">
      <c r="B15" s="86"/>
      <c r="C15" s="1006"/>
      <c r="D15" s="1007"/>
      <c r="E15" s="76"/>
      <c r="F15" s="95"/>
      <c r="G15" s="60">
        <f>E15*F15</f>
        <v>0</v>
      </c>
    </row>
    <row r="16" spans="2:12" ht="18.75" customHeight="1" thickBot="1" x14ac:dyDescent="0.35">
      <c r="B16" s="86"/>
      <c r="C16" s="1006"/>
      <c r="D16" s="1007"/>
      <c r="E16" s="76"/>
      <c r="F16" s="95"/>
      <c r="G16" s="60">
        <f>E16*F16/100</f>
        <v>0</v>
      </c>
    </row>
    <row r="17" spans="2:7" ht="18.75" customHeight="1" thickBot="1" x14ac:dyDescent="0.35">
      <c r="B17" s="86"/>
      <c r="C17" s="1006"/>
      <c r="D17" s="1007"/>
      <c r="E17" s="76"/>
      <c r="F17" s="95"/>
      <c r="G17" s="60">
        <f>E17*F17/100</f>
        <v>0</v>
      </c>
    </row>
    <row r="18" spans="2:7" ht="18.75" customHeight="1" thickBot="1" x14ac:dyDescent="0.35">
      <c r="B18" s="86"/>
      <c r="C18" s="1006"/>
      <c r="D18" s="1007"/>
      <c r="E18" s="76"/>
      <c r="F18" s="76"/>
      <c r="G18" s="60">
        <f>E18*F18/100</f>
        <v>0</v>
      </c>
    </row>
    <row r="19" spans="2:7" ht="18.75" customHeight="1" thickBot="1" x14ac:dyDescent="0.35">
      <c r="B19" s="86"/>
      <c r="C19" s="1004"/>
      <c r="D19" s="1005"/>
      <c r="E19" s="76"/>
      <c r="F19" s="76"/>
      <c r="G19" s="60">
        <f>SUM(G20:G25)</f>
        <v>0</v>
      </c>
    </row>
    <row r="20" spans="2:7" ht="18.75" customHeight="1" thickBot="1" x14ac:dyDescent="0.35">
      <c r="B20" s="86"/>
      <c r="C20" s="1006"/>
      <c r="D20" s="1007"/>
      <c r="E20" s="76"/>
      <c r="F20" s="95"/>
      <c r="G20" s="60">
        <f>E20*F20</f>
        <v>0</v>
      </c>
    </row>
    <row r="21" spans="2:7" ht="18.75" customHeight="1" thickBot="1" x14ac:dyDescent="0.35">
      <c r="B21" s="86"/>
      <c r="C21" s="1006"/>
      <c r="D21" s="1007"/>
      <c r="E21" s="76"/>
      <c r="F21" s="95"/>
      <c r="G21" s="60">
        <f>E21*F21</f>
        <v>0</v>
      </c>
    </row>
    <row r="22" spans="2:7" ht="18.75" customHeight="1" thickBot="1" x14ac:dyDescent="0.35">
      <c r="B22" s="86"/>
      <c r="C22" s="1004"/>
      <c r="D22" s="1005"/>
      <c r="E22" s="76"/>
      <c r="F22" s="76"/>
      <c r="G22" s="60">
        <f>SUM(G27:G30)</f>
        <v>0</v>
      </c>
    </row>
    <row r="23" spans="2:7" ht="18.75" customHeight="1" thickBot="1" x14ac:dyDescent="0.35">
      <c r="B23" s="86"/>
      <c r="C23" s="1006"/>
      <c r="D23" s="1007"/>
      <c r="E23" s="76"/>
      <c r="F23" s="95"/>
      <c r="G23" s="60">
        <f>E23*F23</f>
        <v>0</v>
      </c>
    </row>
    <row r="24" spans="2:7" ht="18.75" customHeight="1" thickBot="1" x14ac:dyDescent="0.35">
      <c r="B24" s="86"/>
      <c r="C24" s="1006"/>
      <c r="D24" s="1007"/>
      <c r="E24" s="76"/>
      <c r="F24" s="95"/>
      <c r="G24" s="60">
        <f>E24*F24</f>
        <v>0</v>
      </c>
    </row>
    <row r="25" spans="2:7" ht="18.75" customHeight="1" thickBot="1" x14ac:dyDescent="0.35">
      <c r="B25" s="86"/>
      <c r="C25" s="1004"/>
      <c r="D25" s="1005"/>
      <c r="E25" s="76"/>
      <c r="F25" s="76"/>
      <c r="G25" s="60">
        <f>SUM(G30:G33)</f>
        <v>0</v>
      </c>
    </row>
    <row r="26" spans="2:7" ht="16.2" thickBot="1" x14ac:dyDescent="0.35">
      <c r="B26" s="86"/>
      <c r="C26" s="966" t="s">
        <v>8</v>
      </c>
      <c r="D26" s="967"/>
      <c r="E26" s="76" t="s">
        <v>9</v>
      </c>
      <c r="F26" s="76" t="s">
        <v>9</v>
      </c>
      <c r="G26" s="60">
        <f>G14+G19</f>
        <v>1000</v>
      </c>
    </row>
  </sheetData>
  <mergeCells count="24">
    <mergeCell ref="C18:D18"/>
    <mergeCell ref="C25:D25"/>
    <mergeCell ref="C26:D26"/>
    <mergeCell ref="C19:D19"/>
    <mergeCell ref="C20:D20"/>
    <mergeCell ref="C21:D21"/>
    <mergeCell ref="C22:D22"/>
    <mergeCell ref="C23:D23"/>
    <mergeCell ref="C24:D24"/>
    <mergeCell ref="C13:D13"/>
    <mergeCell ref="C14:D14"/>
    <mergeCell ref="C15:D15"/>
    <mergeCell ref="C16:D16"/>
    <mergeCell ref="C17:D17"/>
    <mergeCell ref="B11:B12"/>
    <mergeCell ref="C11:D12"/>
    <mergeCell ref="E11:E12"/>
    <mergeCell ref="F11:F12"/>
    <mergeCell ref="G11:G12"/>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28"/>
  <sheetViews>
    <sheetView showZeros="0" topLeftCell="A11" workbookViewId="0">
      <selection activeCell="C20" sqref="C20:D20"/>
    </sheetView>
  </sheetViews>
  <sheetFormatPr defaultRowHeight="14.4" x14ac:dyDescent="0.3"/>
  <cols>
    <col min="3" max="3" width="12.5546875" customWidth="1"/>
    <col min="4" max="4" width="26.88671875" customWidth="1"/>
    <col min="5" max="5" width="16" customWidth="1"/>
    <col min="6" max="6" width="14.5546875" customWidth="1"/>
    <col min="7" max="7" width="21.88671875" customWidth="1"/>
  </cols>
  <sheetData>
    <row r="2" spans="2:12" x14ac:dyDescent="0.3">
      <c r="B2" s="1008" t="s">
        <v>56</v>
      </c>
      <c r="C2" s="1008"/>
      <c r="D2" s="1008"/>
      <c r="E2" s="1008"/>
      <c r="F2" s="1008"/>
      <c r="G2" s="1008"/>
    </row>
    <row r="4" spans="2:12" s="27" customFormat="1" ht="17.25" customHeight="1" thickBot="1" x14ac:dyDescent="0.35">
      <c r="B4" s="1009" t="s">
        <v>0</v>
      </c>
      <c r="C4" s="1009"/>
      <c r="D4" s="28">
        <v>852</v>
      </c>
      <c r="E4" s="25"/>
      <c r="F4" s="26"/>
      <c r="G4" s="26"/>
      <c r="H4" s="26"/>
      <c r="I4" s="26"/>
      <c r="J4" s="26"/>
      <c r="K4" s="26"/>
      <c r="L4" s="26"/>
    </row>
    <row r="6" spans="2:12" s="27" customFormat="1" ht="32.25" customHeight="1" thickBot="1" x14ac:dyDescent="0.35">
      <c r="B6" s="970" t="s">
        <v>1</v>
      </c>
      <c r="C6" s="970"/>
      <c r="D6" s="970"/>
      <c r="E6" s="1010" t="s">
        <v>135</v>
      </c>
      <c r="F6" s="1010"/>
      <c r="G6" s="1010"/>
      <c r="H6" s="23"/>
      <c r="I6" s="23"/>
      <c r="J6" s="23"/>
      <c r="K6" s="23"/>
      <c r="L6" s="26"/>
    </row>
    <row r="8" spans="2:12" ht="15.6" x14ac:dyDescent="0.3">
      <c r="B8" s="969" t="s">
        <v>191</v>
      </c>
      <c r="C8" s="969"/>
      <c r="D8" s="969"/>
      <c r="E8" s="969"/>
      <c r="F8" s="969"/>
      <c r="G8" s="969"/>
    </row>
    <row r="10" spans="2:12" ht="15" thickBot="1" x14ac:dyDescent="0.35">
      <c r="B10" s="53"/>
      <c r="C10" s="53"/>
      <c r="D10" s="53"/>
      <c r="E10" s="53"/>
      <c r="F10" s="53"/>
      <c r="G10" s="53"/>
    </row>
    <row r="11" spans="2:12" ht="46.5" customHeight="1" x14ac:dyDescent="0.3">
      <c r="B11" s="963" t="s">
        <v>17</v>
      </c>
      <c r="C11" s="974" t="s">
        <v>20</v>
      </c>
      <c r="D11" s="976"/>
      <c r="E11" s="963" t="s">
        <v>251</v>
      </c>
      <c r="F11" s="963" t="s">
        <v>48</v>
      </c>
      <c r="G11" s="963" t="s">
        <v>247</v>
      </c>
    </row>
    <row r="12" spans="2:12" ht="15" thickBot="1" x14ac:dyDescent="0.35">
      <c r="B12" s="965"/>
      <c r="C12" s="980"/>
      <c r="D12" s="982"/>
      <c r="E12" s="965"/>
      <c r="F12" s="965"/>
      <c r="G12" s="965"/>
    </row>
    <row r="13" spans="2:12" ht="16.2" thickBot="1" x14ac:dyDescent="0.35">
      <c r="B13" s="55">
        <v>1</v>
      </c>
      <c r="C13" s="998">
        <v>2</v>
      </c>
      <c r="D13" s="999"/>
      <c r="E13" s="58">
        <v>3</v>
      </c>
      <c r="F13" s="58">
        <v>4</v>
      </c>
      <c r="G13" s="58">
        <v>5</v>
      </c>
    </row>
    <row r="14" spans="2:12" ht="18" customHeight="1" thickBot="1" x14ac:dyDescent="0.35">
      <c r="B14" s="86">
        <v>1</v>
      </c>
      <c r="C14" s="1004" t="s">
        <v>60</v>
      </c>
      <c r="D14" s="1005"/>
      <c r="E14" s="76"/>
      <c r="F14" s="76"/>
      <c r="G14" s="60">
        <f>SUM(G16:G19)</f>
        <v>0</v>
      </c>
    </row>
    <row r="15" spans="2:12" ht="31.5" customHeight="1" thickBot="1" x14ac:dyDescent="0.35">
      <c r="B15" s="86"/>
      <c r="C15" s="93"/>
      <c r="D15" s="90" t="s">
        <v>61</v>
      </c>
      <c r="E15" s="76"/>
      <c r="F15" s="76"/>
      <c r="G15" s="60"/>
    </row>
    <row r="16" spans="2:12" ht="42.75" customHeight="1" thickBot="1" x14ac:dyDescent="0.35">
      <c r="B16" s="86" t="s">
        <v>156</v>
      </c>
      <c r="C16" s="1006"/>
      <c r="D16" s="1007"/>
      <c r="E16" s="76"/>
      <c r="F16" s="95"/>
      <c r="G16" s="60">
        <f>E16*F16</f>
        <v>0</v>
      </c>
    </row>
    <row r="17" spans="2:7" ht="42.75" customHeight="1" thickBot="1" x14ac:dyDescent="0.35">
      <c r="B17" s="86" t="s">
        <v>166</v>
      </c>
      <c r="C17" s="1006"/>
      <c r="D17" s="1007"/>
      <c r="E17" s="76"/>
      <c r="F17" s="95"/>
      <c r="G17" s="60">
        <f>E17*F17</f>
        <v>0</v>
      </c>
    </row>
    <row r="18" spans="2:7" ht="42.75" customHeight="1" thickBot="1" x14ac:dyDescent="0.35">
      <c r="B18" s="86" t="s">
        <v>167</v>
      </c>
      <c r="C18" s="1006"/>
      <c r="D18" s="1007"/>
      <c r="E18" s="76"/>
      <c r="F18" s="95"/>
      <c r="G18" s="60">
        <f>E18*F18</f>
        <v>0</v>
      </c>
    </row>
    <row r="19" spans="2:7" ht="42.75" customHeight="1" thickBot="1" x14ac:dyDescent="0.35">
      <c r="B19" s="86"/>
      <c r="C19" s="1006"/>
      <c r="D19" s="1007"/>
      <c r="E19" s="76"/>
      <c r="F19" s="76"/>
      <c r="G19" s="60">
        <f>E19*F19</f>
        <v>0</v>
      </c>
    </row>
    <row r="20" spans="2:7" ht="18" customHeight="1" thickBot="1" x14ac:dyDescent="0.35">
      <c r="B20" s="86">
        <v>2</v>
      </c>
      <c r="C20" s="1004" t="s">
        <v>250</v>
      </c>
      <c r="D20" s="1005"/>
      <c r="E20" s="76"/>
      <c r="F20" s="76"/>
      <c r="G20" s="60">
        <f>SUM(G22:G27)</f>
        <v>0</v>
      </c>
    </row>
    <row r="21" spans="2:7" ht="31.5" customHeight="1" thickBot="1" x14ac:dyDescent="0.35">
      <c r="B21" s="86"/>
      <c r="C21" s="93"/>
      <c r="D21" s="90" t="s">
        <v>7</v>
      </c>
      <c r="E21" s="76"/>
      <c r="F21" s="76"/>
      <c r="G21" s="60"/>
    </row>
    <row r="22" spans="2:7" ht="30.75" customHeight="1" thickBot="1" x14ac:dyDescent="0.35">
      <c r="B22" s="86" t="s">
        <v>157</v>
      </c>
      <c r="C22" s="1006" t="s">
        <v>252</v>
      </c>
      <c r="D22" s="1007"/>
      <c r="E22" s="76"/>
      <c r="F22" s="95"/>
      <c r="G22" s="60">
        <f>E22*F22</f>
        <v>0</v>
      </c>
    </row>
    <row r="23" spans="2:7" ht="42.75" customHeight="1" thickBot="1" x14ac:dyDescent="0.35">
      <c r="B23" s="86" t="s">
        <v>158</v>
      </c>
      <c r="C23" s="1006" t="s">
        <v>253</v>
      </c>
      <c r="D23" s="1007"/>
      <c r="E23" s="76"/>
      <c r="F23" s="95"/>
      <c r="G23" s="60">
        <f>E23*F23</f>
        <v>0</v>
      </c>
    </row>
    <row r="24" spans="2:7" ht="18" customHeight="1" thickBot="1" x14ac:dyDescent="0.35">
      <c r="B24" s="86" t="s">
        <v>159</v>
      </c>
      <c r="C24" s="1004"/>
      <c r="D24" s="1005"/>
      <c r="E24" s="76"/>
      <c r="F24" s="76"/>
      <c r="G24" s="60">
        <f>SUM(G29:G32)</f>
        <v>0</v>
      </c>
    </row>
    <row r="25" spans="2:7" ht="30.75" customHeight="1" thickBot="1" x14ac:dyDescent="0.35">
      <c r="B25" s="86" t="s">
        <v>160</v>
      </c>
      <c r="C25" s="1006"/>
      <c r="D25" s="1007"/>
      <c r="E25" s="76"/>
      <c r="F25" s="95"/>
      <c r="G25" s="60">
        <f>E25*F25</f>
        <v>0</v>
      </c>
    </row>
    <row r="26" spans="2:7" ht="42.75" customHeight="1" thickBot="1" x14ac:dyDescent="0.35">
      <c r="B26" s="86" t="s">
        <v>161</v>
      </c>
      <c r="C26" s="1006"/>
      <c r="D26" s="1007"/>
      <c r="E26" s="76"/>
      <c r="F26" s="95"/>
      <c r="G26" s="60">
        <f>E26*F26</f>
        <v>0</v>
      </c>
    </row>
    <row r="27" spans="2:7" ht="18" customHeight="1" thickBot="1" x14ac:dyDescent="0.35">
      <c r="B27" s="86" t="s">
        <v>162</v>
      </c>
      <c r="C27" s="1004"/>
      <c r="D27" s="1005"/>
      <c r="E27" s="76"/>
      <c r="F27" s="76"/>
      <c r="G27" s="60">
        <f>SUM(G32:G35)</f>
        <v>0</v>
      </c>
    </row>
    <row r="28" spans="2:7" ht="16.2" thickBot="1" x14ac:dyDescent="0.35">
      <c r="B28" s="86"/>
      <c r="C28" s="966" t="s">
        <v>8</v>
      </c>
      <c r="D28" s="967"/>
      <c r="E28" s="76" t="s">
        <v>9</v>
      </c>
      <c r="F28" s="76" t="s">
        <v>9</v>
      </c>
      <c r="G28" s="60">
        <f>G14+G20</f>
        <v>0</v>
      </c>
    </row>
  </sheetData>
  <sheetProtection password="F958" sheet="1"/>
  <mergeCells count="24">
    <mergeCell ref="C19:D19"/>
    <mergeCell ref="B2:G2"/>
    <mergeCell ref="B4:C4"/>
    <mergeCell ref="B6:D6"/>
    <mergeCell ref="E6:G6"/>
    <mergeCell ref="B8:G8"/>
    <mergeCell ref="B11:B12"/>
    <mergeCell ref="C11:D12"/>
    <mergeCell ref="E11:E12"/>
    <mergeCell ref="F11:F12"/>
    <mergeCell ref="G11:G12"/>
    <mergeCell ref="C13:D13"/>
    <mergeCell ref="C14:D14"/>
    <mergeCell ref="C16:D16"/>
    <mergeCell ref="C17:D17"/>
    <mergeCell ref="C18:D18"/>
    <mergeCell ref="C27:D27"/>
    <mergeCell ref="C28:D28"/>
    <mergeCell ref="C20:D20"/>
    <mergeCell ref="C22:D22"/>
    <mergeCell ref="C23:D23"/>
    <mergeCell ref="C24:D24"/>
    <mergeCell ref="C25:D25"/>
    <mergeCell ref="C26:D26"/>
  </mergeCells>
  <pageMargins left="0.70866141732283472" right="0.70866141732283472" top="0.74803149606299213" bottom="0.74803149606299213" header="0.31496062992125984" footer="0.31496062992125984"/>
  <pageSetup paperSize="9"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54"/>
  <sheetViews>
    <sheetView showZeros="0" topLeftCell="A35" workbookViewId="0">
      <selection activeCell="H54" sqref="H54"/>
    </sheetView>
  </sheetViews>
  <sheetFormatPr defaultRowHeight="14.4" x14ac:dyDescent="0.3"/>
  <cols>
    <col min="3" max="3" width="14.44140625" customWidth="1"/>
    <col min="4" max="4" width="26.109375" customWidth="1"/>
    <col min="5" max="5" width="14.5546875" customWidth="1"/>
    <col min="6" max="6" width="13.5546875" customWidth="1"/>
    <col min="7" max="7" width="9.44140625" customWidth="1"/>
    <col min="8" max="8" width="18.109375" customWidth="1"/>
  </cols>
  <sheetData>
    <row r="2" spans="2:12" ht="15.6" x14ac:dyDescent="0.3">
      <c r="B2" s="969" t="s">
        <v>71</v>
      </c>
      <c r="C2" s="969"/>
      <c r="D2" s="969"/>
      <c r="E2" s="969"/>
      <c r="F2" s="969"/>
      <c r="G2" s="969"/>
      <c r="H2" s="969"/>
    </row>
    <row r="4" spans="2:12" s="27" customFormat="1" ht="17.25" customHeight="1" thickBot="1" x14ac:dyDescent="0.35">
      <c r="B4" s="1009" t="s">
        <v>0</v>
      </c>
      <c r="C4" s="1009"/>
      <c r="D4" s="28">
        <v>244</v>
      </c>
      <c r="E4" s="25"/>
      <c r="F4" s="26"/>
      <c r="G4" s="26"/>
      <c r="H4" s="26"/>
      <c r="I4" s="26"/>
      <c r="J4" s="26"/>
      <c r="K4" s="26"/>
      <c r="L4" s="26"/>
    </row>
    <row r="6" spans="2:12" s="27" customFormat="1" ht="18" customHeight="1" thickBot="1" x14ac:dyDescent="0.35">
      <c r="B6" s="970" t="s">
        <v>1</v>
      </c>
      <c r="C6" s="970"/>
      <c r="D6" s="970"/>
      <c r="E6" s="1010" t="s">
        <v>135</v>
      </c>
      <c r="F6" s="1010"/>
      <c r="G6" s="1010"/>
      <c r="H6" s="1010"/>
      <c r="I6" s="23"/>
      <c r="J6" s="23"/>
      <c r="K6" s="23"/>
      <c r="L6" s="26"/>
    </row>
    <row r="8" spans="2:12" ht="15.6" x14ac:dyDescent="0.3">
      <c r="B8" s="969" t="s">
        <v>86</v>
      </c>
      <c r="C8" s="969"/>
      <c r="D8" s="969"/>
      <c r="E8" s="969"/>
      <c r="F8" s="969"/>
      <c r="G8" s="969"/>
      <c r="H8" s="969"/>
    </row>
    <row r="10" spans="2:12" ht="15" thickBot="1" x14ac:dyDescent="0.35">
      <c r="B10" s="133"/>
      <c r="C10" s="133"/>
      <c r="D10" s="133"/>
      <c r="E10" s="133"/>
      <c r="F10" s="133"/>
      <c r="G10" s="133"/>
      <c r="H10" s="133"/>
    </row>
    <row r="11" spans="2:12" ht="62.25" customHeight="1" x14ac:dyDescent="0.3">
      <c r="B11" s="134" t="s">
        <v>3</v>
      </c>
      <c r="C11" s="974" t="s">
        <v>42</v>
      </c>
      <c r="D11" s="976"/>
      <c r="E11" s="963" t="s">
        <v>77</v>
      </c>
      <c r="F11" s="963" t="s">
        <v>78</v>
      </c>
      <c r="G11" s="963" t="s">
        <v>79</v>
      </c>
      <c r="H11" s="963" t="s">
        <v>80</v>
      </c>
    </row>
    <row r="12" spans="2:12" ht="16.2" thickBot="1" x14ac:dyDescent="0.35">
      <c r="B12" s="135" t="s">
        <v>4</v>
      </c>
      <c r="C12" s="980"/>
      <c r="D12" s="982"/>
      <c r="E12" s="965"/>
      <c r="F12" s="965"/>
      <c r="G12" s="965"/>
      <c r="H12" s="965"/>
    </row>
    <row r="13" spans="2:12" ht="16.2" thickBot="1" x14ac:dyDescent="0.35">
      <c r="B13" s="135">
        <v>1</v>
      </c>
      <c r="C13" s="998">
        <v>2</v>
      </c>
      <c r="D13" s="999"/>
      <c r="E13" s="136">
        <v>4</v>
      </c>
      <c r="F13" s="136">
        <v>5</v>
      </c>
      <c r="G13" s="136">
        <v>6</v>
      </c>
      <c r="H13" s="136">
        <v>7</v>
      </c>
    </row>
    <row r="14" spans="2:12" ht="15.75" customHeight="1" thickBot="1" x14ac:dyDescent="0.35">
      <c r="B14" s="86">
        <v>1</v>
      </c>
      <c r="C14" s="1052" t="s">
        <v>81</v>
      </c>
      <c r="D14" s="1053"/>
      <c r="E14" s="76">
        <v>26161</v>
      </c>
      <c r="F14" s="76"/>
      <c r="G14" s="76"/>
      <c r="H14" s="60">
        <f>SUM(H16:H21)</f>
        <v>0</v>
      </c>
    </row>
    <row r="15" spans="2:12" ht="16.2" thickBot="1" x14ac:dyDescent="0.35">
      <c r="B15" s="86"/>
      <c r="C15" s="101"/>
      <c r="D15" s="361" t="s">
        <v>82</v>
      </c>
      <c r="E15" s="76"/>
      <c r="F15" s="76"/>
      <c r="G15" s="76"/>
      <c r="H15" s="60"/>
    </row>
    <row r="16" spans="2:12" ht="30.75" customHeight="1" thickBot="1" x14ac:dyDescent="0.35">
      <c r="B16" s="86" t="s">
        <v>156</v>
      </c>
      <c r="C16" s="1050" t="s">
        <v>307</v>
      </c>
      <c r="D16" s="1051"/>
      <c r="E16" s="76">
        <v>12161</v>
      </c>
      <c r="F16" s="76">
        <v>6</v>
      </c>
      <c r="G16" s="76"/>
      <c r="H16" s="60">
        <f t="shared" ref="H16:H21" si="0">E16*F16*G16</f>
        <v>0</v>
      </c>
    </row>
    <row r="17" spans="2:8" ht="29.25" customHeight="1" thickBot="1" x14ac:dyDescent="0.35">
      <c r="B17" s="86" t="s">
        <v>166</v>
      </c>
      <c r="C17" s="1050" t="s">
        <v>308</v>
      </c>
      <c r="D17" s="1051"/>
      <c r="E17" s="76">
        <v>14000</v>
      </c>
      <c r="F17" s="76">
        <v>6</v>
      </c>
      <c r="G17" s="76"/>
      <c r="H17" s="60">
        <f t="shared" si="0"/>
        <v>0</v>
      </c>
    </row>
    <row r="18" spans="2:8" ht="29.25" customHeight="1" thickBot="1" x14ac:dyDescent="0.35">
      <c r="B18" s="86" t="s">
        <v>167</v>
      </c>
      <c r="C18" s="1050"/>
      <c r="D18" s="1051"/>
      <c r="E18" s="76"/>
      <c r="F18" s="76"/>
      <c r="G18" s="76"/>
      <c r="H18" s="60">
        <f t="shared" si="0"/>
        <v>0</v>
      </c>
    </row>
    <row r="19" spans="2:8" ht="29.25" customHeight="1" thickBot="1" x14ac:dyDescent="0.35">
      <c r="B19" s="86" t="s">
        <v>168</v>
      </c>
      <c r="C19" s="1050"/>
      <c r="D19" s="1051"/>
      <c r="E19" s="76"/>
      <c r="F19" s="76"/>
      <c r="G19" s="76"/>
      <c r="H19" s="60">
        <f t="shared" si="0"/>
        <v>0</v>
      </c>
    </row>
    <row r="20" spans="2:8" ht="29.25" customHeight="1" thickBot="1" x14ac:dyDescent="0.35">
      <c r="B20" s="86" t="s">
        <v>169</v>
      </c>
      <c r="C20" s="1050"/>
      <c r="D20" s="1051"/>
      <c r="E20" s="76"/>
      <c r="F20" s="76"/>
      <c r="G20" s="76"/>
      <c r="H20" s="60">
        <f t="shared" si="0"/>
        <v>0</v>
      </c>
    </row>
    <row r="21" spans="2:8" ht="29.25" customHeight="1" thickBot="1" x14ac:dyDescent="0.35">
      <c r="B21" s="86" t="s">
        <v>170</v>
      </c>
      <c r="C21" s="1050"/>
      <c r="D21" s="1051"/>
      <c r="E21" s="76"/>
      <c r="F21" s="76"/>
      <c r="G21" s="76"/>
      <c r="H21" s="60">
        <f t="shared" si="0"/>
        <v>0</v>
      </c>
    </row>
    <row r="22" spans="2:8" ht="16.5" customHeight="1" thickBot="1" x14ac:dyDescent="0.35">
      <c r="B22" s="86" t="s">
        <v>194</v>
      </c>
      <c r="C22" s="1052" t="s">
        <v>83</v>
      </c>
      <c r="D22" s="1053"/>
      <c r="E22" s="76">
        <v>452.69</v>
      </c>
      <c r="F22" s="76"/>
      <c r="G22" s="76"/>
      <c r="H22" s="60">
        <f>SUM(H24:H29)</f>
        <v>0</v>
      </c>
    </row>
    <row r="23" spans="2:8" ht="16.2" thickBot="1" x14ac:dyDescent="0.35">
      <c r="B23" s="86"/>
      <c r="C23" s="101"/>
      <c r="D23" s="361" t="s">
        <v>82</v>
      </c>
      <c r="E23" s="76"/>
      <c r="F23" s="76"/>
      <c r="G23" s="76"/>
      <c r="H23" s="60"/>
    </row>
    <row r="24" spans="2:8" ht="27.75" customHeight="1" thickBot="1" x14ac:dyDescent="0.35">
      <c r="B24" s="86" t="s">
        <v>157</v>
      </c>
      <c r="C24" s="1050" t="s">
        <v>307</v>
      </c>
      <c r="D24" s="1051"/>
      <c r="E24" s="76">
        <v>234.81</v>
      </c>
      <c r="F24" s="76">
        <v>6700</v>
      </c>
      <c r="G24" s="76"/>
      <c r="H24" s="60">
        <f t="shared" ref="H24:H29" si="1">E24*F24*G24</f>
        <v>0</v>
      </c>
    </row>
    <row r="25" spans="2:8" ht="27.75" customHeight="1" thickBot="1" x14ac:dyDescent="0.35">
      <c r="B25" s="86" t="s">
        <v>158</v>
      </c>
      <c r="C25" s="1050" t="s">
        <v>308</v>
      </c>
      <c r="D25" s="1051"/>
      <c r="E25" s="76">
        <v>217.88</v>
      </c>
      <c r="F25" s="76">
        <v>6700</v>
      </c>
      <c r="G25" s="76"/>
      <c r="H25" s="60">
        <f t="shared" si="1"/>
        <v>0</v>
      </c>
    </row>
    <row r="26" spans="2:8" ht="27.75" customHeight="1" thickBot="1" x14ac:dyDescent="0.35">
      <c r="B26" s="86" t="s">
        <v>159</v>
      </c>
      <c r="C26" s="1050"/>
      <c r="D26" s="1051"/>
      <c r="E26" s="76"/>
      <c r="F26" s="76"/>
      <c r="G26" s="76"/>
      <c r="H26" s="60">
        <f t="shared" si="1"/>
        <v>0</v>
      </c>
    </row>
    <row r="27" spans="2:8" ht="27.75" customHeight="1" thickBot="1" x14ac:dyDescent="0.35">
      <c r="B27" s="86" t="s">
        <v>160</v>
      </c>
      <c r="C27" s="1050"/>
      <c r="D27" s="1051"/>
      <c r="E27" s="76"/>
      <c r="F27" s="76"/>
      <c r="G27" s="76"/>
      <c r="H27" s="60">
        <f t="shared" si="1"/>
        <v>0</v>
      </c>
    </row>
    <row r="28" spans="2:8" ht="27.75" customHeight="1" thickBot="1" x14ac:dyDescent="0.35">
      <c r="B28" s="86" t="s">
        <v>161</v>
      </c>
      <c r="C28" s="1050"/>
      <c r="D28" s="1051"/>
      <c r="E28" s="76"/>
      <c r="F28" s="76"/>
      <c r="G28" s="76"/>
      <c r="H28" s="60">
        <f t="shared" si="1"/>
        <v>0</v>
      </c>
    </row>
    <row r="29" spans="2:8" ht="27.75" customHeight="1" thickBot="1" x14ac:dyDescent="0.35">
      <c r="B29" s="86" t="s">
        <v>162</v>
      </c>
      <c r="C29" s="1050"/>
      <c r="D29" s="1051"/>
      <c r="E29" s="76"/>
      <c r="F29" s="76"/>
      <c r="G29" s="76"/>
      <c r="H29" s="60">
        <f t="shared" si="1"/>
        <v>0</v>
      </c>
    </row>
    <row r="30" spans="2:8" ht="16.5" customHeight="1" thickBot="1" x14ac:dyDescent="0.35">
      <c r="B30" s="86" t="s">
        <v>195</v>
      </c>
      <c r="C30" s="1052" t="s">
        <v>84</v>
      </c>
      <c r="D30" s="1053"/>
      <c r="E30" s="76">
        <f>E32+E33</f>
        <v>74</v>
      </c>
      <c r="F30" s="76"/>
      <c r="G30" s="76"/>
      <c r="H30" s="60">
        <f>SUM(H32:H37)</f>
        <v>0</v>
      </c>
    </row>
    <row r="31" spans="2:8" ht="16.2" thickBot="1" x14ac:dyDescent="0.35">
      <c r="B31" s="86"/>
      <c r="C31" s="101"/>
      <c r="D31" s="361" t="s">
        <v>82</v>
      </c>
      <c r="E31" s="76"/>
      <c r="F31" s="76"/>
      <c r="G31" s="76"/>
      <c r="H31" s="60"/>
    </row>
    <row r="32" spans="2:8" ht="29.25" customHeight="1" thickBot="1" x14ac:dyDescent="0.35">
      <c r="B32" s="86" t="s">
        <v>196</v>
      </c>
      <c r="C32" s="1050" t="s">
        <v>307</v>
      </c>
      <c r="D32" s="1051"/>
      <c r="E32" s="76">
        <v>37</v>
      </c>
      <c r="F32" s="76">
        <v>650</v>
      </c>
      <c r="G32" s="76"/>
      <c r="H32" s="60">
        <f t="shared" ref="H32:H37" si="2">E32*F32*G32</f>
        <v>0</v>
      </c>
    </row>
    <row r="33" spans="2:8" ht="29.25" customHeight="1" thickBot="1" x14ac:dyDescent="0.35">
      <c r="B33" s="86" t="s">
        <v>197</v>
      </c>
      <c r="C33" s="1050" t="s">
        <v>308</v>
      </c>
      <c r="D33" s="1051"/>
      <c r="E33" s="76">
        <v>37</v>
      </c>
      <c r="F33" s="76">
        <v>650</v>
      </c>
      <c r="G33" s="76"/>
      <c r="H33" s="60">
        <f t="shared" si="2"/>
        <v>0</v>
      </c>
    </row>
    <row r="34" spans="2:8" ht="29.25" customHeight="1" thickBot="1" x14ac:dyDescent="0.35">
      <c r="B34" s="86" t="s">
        <v>198</v>
      </c>
      <c r="C34" s="1050"/>
      <c r="D34" s="1051"/>
      <c r="E34" s="76"/>
      <c r="F34" s="76"/>
      <c r="G34" s="76"/>
      <c r="H34" s="60">
        <f t="shared" si="2"/>
        <v>0</v>
      </c>
    </row>
    <row r="35" spans="2:8" ht="29.25" customHeight="1" thickBot="1" x14ac:dyDescent="0.35">
      <c r="B35" s="86" t="s">
        <v>199</v>
      </c>
      <c r="C35" s="1050"/>
      <c r="D35" s="1051"/>
      <c r="E35" s="76"/>
      <c r="F35" s="76"/>
      <c r="G35" s="76"/>
      <c r="H35" s="60">
        <f t="shared" si="2"/>
        <v>0</v>
      </c>
    </row>
    <row r="36" spans="2:8" ht="29.25" customHeight="1" thickBot="1" x14ac:dyDescent="0.35">
      <c r="B36" s="86" t="s">
        <v>200</v>
      </c>
      <c r="C36" s="1050"/>
      <c r="D36" s="1051"/>
      <c r="E36" s="76"/>
      <c r="F36" s="76"/>
      <c r="G36" s="76"/>
      <c r="H36" s="60">
        <f t="shared" si="2"/>
        <v>0</v>
      </c>
    </row>
    <row r="37" spans="2:8" ht="29.25" customHeight="1" thickBot="1" x14ac:dyDescent="0.35">
      <c r="B37" s="86" t="s">
        <v>201</v>
      </c>
      <c r="C37" s="1050"/>
      <c r="D37" s="1051"/>
      <c r="E37" s="76"/>
      <c r="F37" s="76"/>
      <c r="G37" s="76"/>
      <c r="H37" s="60">
        <f t="shared" si="2"/>
        <v>0</v>
      </c>
    </row>
    <row r="38" spans="2:8" ht="16.5" customHeight="1" thickBot="1" x14ac:dyDescent="0.35">
      <c r="B38" s="86" t="s">
        <v>202</v>
      </c>
      <c r="C38" s="1052" t="s">
        <v>210</v>
      </c>
      <c r="D38" s="1053"/>
      <c r="E38" s="76">
        <f>E40+E41</f>
        <v>190.13</v>
      </c>
      <c r="F38" s="76"/>
      <c r="G38" s="76"/>
      <c r="H38" s="60">
        <f>SUM(H40:H45)</f>
        <v>39811.621865919995</v>
      </c>
    </row>
    <row r="39" spans="2:8" ht="16.2" thickBot="1" x14ac:dyDescent="0.35">
      <c r="B39" s="86"/>
      <c r="C39" s="101"/>
      <c r="D39" s="361" t="s">
        <v>82</v>
      </c>
      <c r="E39" s="76"/>
      <c r="F39" s="76"/>
      <c r="G39" s="76"/>
      <c r="H39" s="60"/>
    </row>
    <row r="40" spans="2:8" ht="29.25" customHeight="1" thickBot="1" x14ac:dyDescent="0.35">
      <c r="B40" s="86" t="s">
        <v>203</v>
      </c>
      <c r="C40" s="1050" t="s">
        <v>307</v>
      </c>
      <c r="D40" s="1051"/>
      <c r="E40" s="76">
        <v>95</v>
      </c>
      <c r="F40" s="76">
        <v>201.28</v>
      </c>
      <c r="G40" s="76">
        <v>1.0403</v>
      </c>
      <c r="H40" s="60">
        <f t="shared" ref="H40:H45" si="3">E40*F40*G40</f>
        <v>19892.20048</v>
      </c>
    </row>
    <row r="41" spans="2:8" ht="29.25" customHeight="1" thickBot="1" x14ac:dyDescent="0.35">
      <c r="B41" s="86" t="s">
        <v>204</v>
      </c>
      <c r="C41" s="1050" t="s">
        <v>308</v>
      </c>
      <c r="D41" s="1051"/>
      <c r="E41" s="76">
        <v>95.13</v>
      </c>
      <c r="F41" s="76">
        <v>201.28</v>
      </c>
      <c r="G41" s="76">
        <v>1.0403</v>
      </c>
      <c r="H41" s="60">
        <f t="shared" si="3"/>
        <v>19919.421385919999</v>
      </c>
    </row>
    <row r="42" spans="2:8" ht="29.25" customHeight="1" thickBot="1" x14ac:dyDescent="0.35">
      <c r="B42" s="86" t="s">
        <v>205</v>
      </c>
      <c r="C42" s="1050"/>
      <c r="D42" s="1051"/>
      <c r="E42" s="76"/>
      <c r="F42" s="76"/>
      <c r="G42" s="76"/>
      <c r="H42" s="60">
        <f t="shared" si="3"/>
        <v>0</v>
      </c>
    </row>
    <row r="43" spans="2:8" ht="29.25" customHeight="1" thickBot="1" x14ac:dyDescent="0.35">
      <c r="B43" s="86" t="s">
        <v>206</v>
      </c>
      <c r="C43" s="1050"/>
      <c r="D43" s="1051"/>
      <c r="E43" s="76"/>
      <c r="F43" s="76"/>
      <c r="G43" s="76"/>
      <c r="H43" s="60">
        <f t="shared" si="3"/>
        <v>0</v>
      </c>
    </row>
    <row r="44" spans="2:8" ht="29.25" customHeight="1" thickBot="1" x14ac:dyDescent="0.35">
      <c r="B44" s="86" t="s">
        <v>207</v>
      </c>
      <c r="C44" s="1050"/>
      <c r="D44" s="1051"/>
      <c r="E44" s="76"/>
      <c r="F44" s="76"/>
      <c r="G44" s="76"/>
      <c r="H44" s="60">
        <f t="shared" si="3"/>
        <v>0</v>
      </c>
    </row>
    <row r="45" spans="2:8" ht="29.25" customHeight="1" thickBot="1" x14ac:dyDescent="0.35">
      <c r="B45" s="86" t="s">
        <v>208</v>
      </c>
      <c r="C45" s="1050"/>
      <c r="D45" s="1051"/>
      <c r="E45" s="76"/>
      <c r="F45" s="76"/>
      <c r="G45" s="76"/>
      <c r="H45" s="60">
        <f t="shared" si="3"/>
        <v>0</v>
      </c>
    </row>
    <row r="46" spans="2:8" ht="16.5" customHeight="1" thickBot="1" x14ac:dyDescent="0.35">
      <c r="B46" s="86" t="s">
        <v>211</v>
      </c>
      <c r="C46" s="1052" t="s">
        <v>85</v>
      </c>
      <c r="D46" s="1053"/>
      <c r="E46" s="76">
        <f>E48+E49</f>
        <v>260</v>
      </c>
      <c r="F46" s="76"/>
      <c r="G46" s="76"/>
      <c r="H46" s="60">
        <f>H48+H49+H52+H53</f>
        <v>114288.38232</v>
      </c>
    </row>
    <row r="47" spans="2:8" ht="16.2" thickBot="1" x14ac:dyDescent="0.35">
      <c r="B47" s="86"/>
      <c r="C47" s="101"/>
      <c r="D47" s="361" t="s">
        <v>82</v>
      </c>
      <c r="E47" s="76"/>
      <c r="F47" s="76"/>
      <c r="G47" s="76"/>
      <c r="H47" s="60"/>
    </row>
    <row r="48" spans="2:8" ht="32.25" customHeight="1" thickBot="1" x14ac:dyDescent="0.35">
      <c r="B48" s="86" t="s">
        <v>212</v>
      </c>
      <c r="C48" s="1050" t="s">
        <v>307</v>
      </c>
      <c r="D48" s="1051"/>
      <c r="E48" s="76">
        <v>130</v>
      </c>
      <c r="F48" s="76">
        <v>22.07</v>
      </c>
      <c r="G48" s="76">
        <v>1.0676000000000001</v>
      </c>
      <c r="H48" s="60">
        <f>E48*F48*G48</f>
        <v>3063.05116</v>
      </c>
    </row>
    <row r="49" spans="2:8" ht="32.25" customHeight="1" thickBot="1" x14ac:dyDescent="0.35">
      <c r="B49" s="86" t="s">
        <v>213</v>
      </c>
      <c r="C49" s="1050" t="s">
        <v>308</v>
      </c>
      <c r="D49" s="1051"/>
      <c r="E49" s="76">
        <v>130</v>
      </c>
      <c r="F49" s="76">
        <v>22.07</v>
      </c>
      <c r="G49" s="76">
        <v>1.0676000000000001</v>
      </c>
      <c r="H49" s="60">
        <f>E49*F49*G49</f>
        <v>3063.05116</v>
      </c>
    </row>
    <row r="50" spans="2:8" ht="32.25" customHeight="1" thickBot="1" x14ac:dyDescent="0.35">
      <c r="B50" s="86" t="s">
        <v>214</v>
      </c>
      <c r="C50" s="1050"/>
      <c r="D50" s="1051"/>
      <c r="E50" s="76"/>
      <c r="F50" s="76"/>
      <c r="G50" s="76"/>
      <c r="H50" s="60"/>
    </row>
    <row r="51" spans="2:8" ht="32.25" customHeight="1" thickBot="1" x14ac:dyDescent="0.35">
      <c r="B51" s="86" t="s">
        <v>215</v>
      </c>
      <c r="C51" s="1050"/>
      <c r="D51" s="1051"/>
      <c r="E51" s="76"/>
      <c r="F51" s="76"/>
      <c r="G51" s="76"/>
      <c r="H51" s="60"/>
    </row>
    <row r="52" spans="2:8" ht="32.25" customHeight="1" thickBot="1" x14ac:dyDescent="0.35">
      <c r="B52" s="86" t="s">
        <v>216</v>
      </c>
      <c r="C52" s="1050" t="s">
        <v>794</v>
      </c>
      <c r="D52" s="1051"/>
      <c r="E52" s="76">
        <v>1</v>
      </c>
      <c r="F52" s="76">
        <v>58162.28</v>
      </c>
      <c r="G52" s="76">
        <v>1</v>
      </c>
      <c r="H52" s="60">
        <f>E52*F52*G52</f>
        <v>58162.28</v>
      </c>
    </row>
    <row r="53" spans="2:8" ht="32.25" customHeight="1" thickBot="1" x14ac:dyDescent="0.35">
      <c r="B53" s="86" t="s">
        <v>217</v>
      </c>
      <c r="C53" s="1050"/>
      <c r="D53" s="1051"/>
      <c r="E53" s="76">
        <v>1</v>
      </c>
      <c r="F53" s="76">
        <v>50000</v>
      </c>
      <c r="G53" s="76">
        <v>1</v>
      </c>
      <c r="H53" s="60">
        <f>E53*F53*G53</f>
        <v>50000</v>
      </c>
    </row>
    <row r="54" spans="2:8" ht="16.2" thickBot="1" x14ac:dyDescent="0.35">
      <c r="B54" s="86"/>
      <c r="C54" s="966" t="s">
        <v>8</v>
      </c>
      <c r="D54" s="967"/>
      <c r="E54" s="76" t="s">
        <v>9</v>
      </c>
      <c r="F54" s="76" t="s">
        <v>9</v>
      </c>
      <c r="G54" s="76" t="s">
        <v>9</v>
      </c>
      <c r="H54" s="60">
        <f>H14+H22+H30+H38+H46</f>
        <v>154100.00418592</v>
      </c>
    </row>
  </sheetData>
  <mergeCells count="47">
    <mergeCell ref="C19:D19"/>
    <mergeCell ref="B2:H2"/>
    <mergeCell ref="B4:C4"/>
    <mergeCell ref="B6:D6"/>
    <mergeCell ref="E6:H6"/>
    <mergeCell ref="B8:H8"/>
    <mergeCell ref="C11:D12"/>
    <mergeCell ref="E11:E12"/>
    <mergeCell ref="F11:F12"/>
    <mergeCell ref="G11:G12"/>
    <mergeCell ref="H11:H12"/>
    <mergeCell ref="C13:D13"/>
    <mergeCell ref="C14:D14"/>
    <mergeCell ref="C16:D16"/>
    <mergeCell ref="C17:D17"/>
    <mergeCell ref="C18:D18"/>
    <mergeCell ref="C33:D33"/>
    <mergeCell ref="C20:D20"/>
    <mergeCell ref="C21:D21"/>
    <mergeCell ref="C22:D22"/>
    <mergeCell ref="C24:D24"/>
    <mergeCell ref="C25:D25"/>
    <mergeCell ref="C26:D26"/>
    <mergeCell ref="C27:D27"/>
    <mergeCell ref="C28:D28"/>
    <mergeCell ref="C29:D29"/>
    <mergeCell ref="C30:D30"/>
    <mergeCell ref="C32:D32"/>
    <mergeCell ref="C46:D46"/>
    <mergeCell ref="C34:D34"/>
    <mergeCell ref="C35:D35"/>
    <mergeCell ref="C36:D36"/>
    <mergeCell ref="C37:D37"/>
    <mergeCell ref="C38:D38"/>
    <mergeCell ref="C40:D40"/>
    <mergeCell ref="C41:D41"/>
    <mergeCell ref="C42:D42"/>
    <mergeCell ref="C43:D43"/>
    <mergeCell ref="C44:D44"/>
    <mergeCell ref="C45:D45"/>
    <mergeCell ref="C54:D54"/>
    <mergeCell ref="C48:D48"/>
    <mergeCell ref="C49:D49"/>
    <mergeCell ref="C50:D50"/>
    <mergeCell ref="C51:D51"/>
    <mergeCell ref="C52:D52"/>
    <mergeCell ref="C53:D53"/>
  </mergeCells>
  <pageMargins left="0.70866141732283472" right="0.70866141732283472" top="0.74803149606299213" bottom="0.74803149606299213" header="0.31496062992125984" footer="0.31496062992125984"/>
  <pageSetup paperSize="9" scale="5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54"/>
  <sheetViews>
    <sheetView showZeros="0" topLeftCell="A2" workbookViewId="0">
      <selection activeCell="G19" sqref="G19"/>
    </sheetView>
  </sheetViews>
  <sheetFormatPr defaultRowHeight="14.4" x14ac:dyDescent="0.3"/>
  <cols>
    <col min="3" max="3" width="14.44140625" customWidth="1"/>
    <col min="4" max="4" width="26.109375" customWidth="1"/>
    <col min="5" max="5" width="14.5546875" customWidth="1"/>
    <col min="6" max="6" width="13.5546875" customWidth="1"/>
    <col min="7" max="7" width="9.44140625" customWidth="1"/>
    <col min="8" max="8" width="18.109375" customWidth="1"/>
  </cols>
  <sheetData>
    <row r="2" spans="2:12" ht="15.6" x14ac:dyDescent="0.3">
      <c r="B2" s="969" t="s">
        <v>71</v>
      </c>
      <c r="C2" s="969"/>
      <c r="D2" s="969"/>
      <c r="E2" s="969"/>
      <c r="F2" s="969"/>
      <c r="G2" s="969"/>
      <c r="H2" s="969"/>
    </row>
    <row r="4" spans="2:12" s="27" customFormat="1" ht="17.25" customHeight="1" thickBot="1" x14ac:dyDescent="0.35">
      <c r="B4" s="1009" t="s">
        <v>0</v>
      </c>
      <c r="C4" s="1009"/>
      <c r="D4" s="28">
        <v>244</v>
      </c>
      <c r="E4" s="25"/>
      <c r="F4" s="26"/>
      <c r="G4" s="26"/>
      <c r="H4" s="26"/>
      <c r="I4" s="26"/>
      <c r="J4" s="26"/>
      <c r="K4" s="26"/>
      <c r="L4" s="26"/>
    </row>
    <row r="6" spans="2:12" s="27" customFormat="1" ht="18" customHeight="1" thickBot="1" x14ac:dyDescent="0.35">
      <c r="B6" s="970" t="s">
        <v>1</v>
      </c>
      <c r="C6" s="970"/>
      <c r="D6" s="970"/>
      <c r="E6" s="1010" t="s">
        <v>135</v>
      </c>
      <c r="F6" s="1010"/>
      <c r="G6" s="1010"/>
      <c r="H6" s="1010"/>
      <c r="I6" s="23"/>
      <c r="J6" s="23"/>
      <c r="K6" s="23"/>
      <c r="L6" s="26"/>
    </row>
    <row r="8" spans="2:12" ht="15.6" x14ac:dyDescent="0.3">
      <c r="B8" s="969" t="s">
        <v>86</v>
      </c>
      <c r="C8" s="969"/>
      <c r="D8" s="969"/>
      <c r="E8" s="969"/>
      <c r="F8" s="969"/>
      <c r="G8" s="969"/>
      <c r="H8" s="969"/>
    </row>
    <row r="10" spans="2:12" ht="15" thickBot="1" x14ac:dyDescent="0.35">
      <c r="B10" s="366"/>
      <c r="C10" s="366"/>
      <c r="D10" s="366"/>
      <c r="E10" s="366"/>
      <c r="F10" s="366"/>
      <c r="G10" s="366"/>
      <c r="H10" s="366"/>
    </row>
    <row r="11" spans="2:12" ht="62.25" customHeight="1" x14ac:dyDescent="0.3">
      <c r="B11" s="367" t="s">
        <v>3</v>
      </c>
      <c r="C11" s="974" t="s">
        <v>42</v>
      </c>
      <c r="D11" s="976"/>
      <c r="E11" s="963" t="s">
        <v>77</v>
      </c>
      <c r="F11" s="963" t="s">
        <v>78</v>
      </c>
      <c r="G11" s="963" t="s">
        <v>79</v>
      </c>
      <c r="H11" s="963" t="s">
        <v>80</v>
      </c>
    </row>
    <row r="12" spans="2:12" ht="16.2" thickBot="1" x14ac:dyDescent="0.35">
      <c r="B12" s="368" t="s">
        <v>4</v>
      </c>
      <c r="C12" s="980"/>
      <c r="D12" s="982"/>
      <c r="E12" s="965"/>
      <c r="F12" s="965"/>
      <c r="G12" s="965"/>
      <c r="H12" s="965"/>
    </row>
    <row r="13" spans="2:12" ht="16.2" thickBot="1" x14ac:dyDescent="0.35">
      <c r="B13" s="368">
        <v>1</v>
      </c>
      <c r="C13" s="998">
        <v>2</v>
      </c>
      <c r="D13" s="999"/>
      <c r="E13" s="369">
        <v>4</v>
      </c>
      <c r="F13" s="369">
        <v>5</v>
      </c>
      <c r="G13" s="369">
        <v>6</v>
      </c>
      <c r="H13" s="369">
        <v>7</v>
      </c>
    </row>
    <row r="14" spans="2:12" ht="15.75" customHeight="1" thickBot="1" x14ac:dyDescent="0.35">
      <c r="B14" s="86">
        <v>1</v>
      </c>
      <c r="C14" s="1052" t="s">
        <v>81</v>
      </c>
      <c r="D14" s="1053"/>
      <c r="E14" s="76">
        <v>26161</v>
      </c>
      <c r="F14" s="76"/>
      <c r="G14" s="76"/>
      <c r="H14" s="60">
        <f>SUM(H16:H21)</f>
        <v>287479.08439999999</v>
      </c>
    </row>
    <row r="15" spans="2:12" ht="16.2" thickBot="1" x14ac:dyDescent="0.35">
      <c r="B15" s="86"/>
      <c r="C15" s="101"/>
      <c r="D15" s="370" t="s">
        <v>82</v>
      </c>
      <c r="E15" s="76"/>
      <c r="F15" s="76"/>
      <c r="G15" s="76"/>
      <c r="H15" s="60"/>
    </row>
    <row r="16" spans="2:12" ht="30.75" customHeight="1" thickBot="1" x14ac:dyDescent="0.35">
      <c r="B16" s="86" t="s">
        <v>156</v>
      </c>
      <c r="C16" s="1050" t="s">
        <v>307</v>
      </c>
      <c r="D16" s="1051"/>
      <c r="E16" s="76">
        <f>12161+3539</f>
        <v>15700</v>
      </c>
      <c r="F16" s="76">
        <v>6</v>
      </c>
      <c r="G16" s="76">
        <v>1.1467419999999999</v>
      </c>
      <c r="H16" s="60">
        <f t="shared" ref="H16:H21" si="0">E16*F16*G16</f>
        <v>108023.09639999999</v>
      </c>
    </row>
    <row r="17" spans="2:8" ht="29.25" customHeight="1" thickBot="1" x14ac:dyDescent="0.35">
      <c r="B17" s="86" t="s">
        <v>166</v>
      </c>
      <c r="C17" s="1050" t="s">
        <v>308</v>
      </c>
      <c r="D17" s="1051"/>
      <c r="E17" s="76">
        <v>14000</v>
      </c>
      <c r="F17" s="76">
        <v>6</v>
      </c>
      <c r="G17" s="76">
        <v>1.1467419999999999</v>
      </c>
      <c r="H17" s="60">
        <f t="shared" si="0"/>
        <v>96326.327999999994</v>
      </c>
    </row>
    <row r="18" spans="2:8" ht="29.25" customHeight="1" thickBot="1" x14ac:dyDescent="0.35">
      <c r="B18" s="86" t="s">
        <v>167</v>
      </c>
      <c r="C18" s="1050"/>
      <c r="D18" s="1051"/>
      <c r="E18" s="76">
        <v>1</v>
      </c>
      <c r="F18" s="76">
        <v>83129.66</v>
      </c>
      <c r="G18" s="76">
        <v>1</v>
      </c>
      <c r="H18" s="60">
        <f t="shared" si="0"/>
        <v>83129.66</v>
      </c>
    </row>
    <row r="19" spans="2:8" ht="29.25" customHeight="1" thickBot="1" x14ac:dyDescent="0.35">
      <c r="B19" s="86" t="s">
        <v>168</v>
      </c>
      <c r="C19" s="1050"/>
      <c r="D19" s="1051"/>
      <c r="E19" s="76"/>
      <c r="F19" s="76"/>
      <c r="G19" s="76"/>
      <c r="H19" s="60">
        <f t="shared" si="0"/>
        <v>0</v>
      </c>
    </row>
    <row r="20" spans="2:8" ht="29.25" customHeight="1" thickBot="1" x14ac:dyDescent="0.35">
      <c r="B20" s="86" t="s">
        <v>169</v>
      </c>
      <c r="C20" s="1050"/>
      <c r="D20" s="1051"/>
      <c r="E20" s="76"/>
      <c r="F20" s="76"/>
      <c r="G20" s="76"/>
      <c r="H20" s="60">
        <f t="shared" si="0"/>
        <v>0</v>
      </c>
    </row>
    <row r="21" spans="2:8" ht="29.25" customHeight="1" thickBot="1" x14ac:dyDescent="0.35">
      <c r="B21" s="86" t="s">
        <v>170</v>
      </c>
      <c r="C21" s="1050"/>
      <c r="D21" s="1051"/>
      <c r="E21" s="76"/>
      <c r="F21" s="76"/>
      <c r="G21" s="76"/>
      <c r="H21" s="60">
        <f t="shared" si="0"/>
        <v>0</v>
      </c>
    </row>
    <row r="22" spans="2:8" ht="16.5" customHeight="1" thickBot="1" x14ac:dyDescent="0.35">
      <c r="B22" s="86" t="s">
        <v>194</v>
      </c>
      <c r="C22" s="1052" t="s">
        <v>83</v>
      </c>
      <c r="D22" s="1053"/>
      <c r="E22" s="76">
        <v>452.69</v>
      </c>
      <c r="F22" s="76"/>
      <c r="G22" s="76"/>
      <c r="H22" s="60">
        <f>SUM(H24:H29)</f>
        <v>5373582.9232999999</v>
      </c>
    </row>
    <row r="23" spans="2:8" ht="16.2" thickBot="1" x14ac:dyDescent="0.35">
      <c r="B23" s="86"/>
      <c r="C23" s="101"/>
      <c r="D23" s="370" t="s">
        <v>82</v>
      </c>
      <c r="E23" s="76"/>
      <c r="F23" s="76"/>
      <c r="G23" s="76"/>
      <c r="H23" s="60"/>
    </row>
    <row r="24" spans="2:8" ht="27.75" customHeight="1" thickBot="1" x14ac:dyDescent="0.35">
      <c r="B24" s="86" t="s">
        <v>157</v>
      </c>
      <c r="C24" s="1050" t="s">
        <v>307</v>
      </c>
      <c r="D24" s="1051"/>
      <c r="E24" s="76">
        <v>234.81</v>
      </c>
      <c r="F24" s="76">
        <v>6700</v>
      </c>
      <c r="G24" s="76">
        <v>1.0270999999999999</v>
      </c>
      <c r="H24" s="60">
        <f t="shared" ref="H24:H29" si="1">E24*F24*G24</f>
        <v>1615861.4516999999</v>
      </c>
    </row>
    <row r="25" spans="2:8" ht="27.75" customHeight="1" thickBot="1" x14ac:dyDescent="0.35">
      <c r="B25" s="86" t="s">
        <v>158</v>
      </c>
      <c r="C25" s="1050" t="s">
        <v>308</v>
      </c>
      <c r="D25" s="1051"/>
      <c r="E25" s="76">
        <v>217.88</v>
      </c>
      <c r="F25" s="76">
        <v>6700</v>
      </c>
      <c r="G25" s="76">
        <v>1.0270999999999999</v>
      </c>
      <c r="H25" s="60">
        <f t="shared" si="1"/>
        <v>1499356.4715999998</v>
      </c>
    </row>
    <row r="26" spans="2:8" ht="27.75" customHeight="1" thickBot="1" x14ac:dyDescent="0.35">
      <c r="B26" s="86" t="s">
        <v>159</v>
      </c>
      <c r="C26" s="1050"/>
      <c r="D26" s="1051"/>
      <c r="E26" s="76">
        <v>1</v>
      </c>
      <c r="F26" s="76">
        <v>2258365</v>
      </c>
      <c r="G26" s="76">
        <v>1</v>
      </c>
      <c r="H26" s="60">
        <f t="shared" si="1"/>
        <v>2258365</v>
      </c>
    </row>
    <row r="27" spans="2:8" ht="27.75" customHeight="1" thickBot="1" x14ac:dyDescent="0.35">
      <c r="B27" s="86" t="s">
        <v>160</v>
      </c>
      <c r="C27" s="1050"/>
      <c r="D27" s="1051"/>
      <c r="E27" s="76"/>
      <c r="F27" s="76"/>
      <c r="G27" s="76"/>
      <c r="H27" s="60">
        <f t="shared" si="1"/>
        <v>0</v>
      </c>
    </row>
    <row r="28" spans="2:8" ht="27.75" customHeight="1" thickBot="1" x14ac:dyDescent="0.35">
      <c r="B28" s="86" t="s">
        <v>161</v>
      </c>
      <c r="C28" s="1050"/>
      <c r="D28" s="1051"/>
      <c r="E28" s="76"/>
      <c r="F28" s="76"/>
      <c r="G28" s="76"/>
      <c r="H28" s="60">
        <f t="shared" si="1"/>
        <v>0</v>
      </c>
    </row>
    <row r="29" spans="2:8" ht="27.75" customHeight="1" thickBot="1" x14ac:dyDescent="0.35">
      <c r="B29" s="86" t="s">
        <v>162</v>
      </c>
      <c r="C29" s="1050"/>
      <c r="D29" s="1051"/>
      <c r="E29" s="76"/>
      <c r="F29" s="76"/>
      <c r="G29" s="76"/>
      <c r="H29" s="60">
        <f t="shared" si="1"/>
        <v>0</v>
      </c>
    </row>
    <row r="30" spans="2:8" ht="16.5" customHeight="1" thickBot="1" x14ac:dyDescent="0.35">
      <c r="B30" s="86" t="s">
        <v>195</v>
      </c>
      <c r="C30" s="1052" t="s">
        <v>84</v>
      </c>
      <c r="D30" s="1053"/>
      <c r="E30" s="76">
        <f>E32+E33</f>
        <v>74</v>
      </c>
      <c r="F30" s="76"/>
      <c r="G30" s="76"/>
      <c r="H30" s="60">
        <f>SUM(H32:H37)</f>
        <v>49167.82</v>
      </c>
    </row>
    <row r="31" spans="2:8" ht="16.2" thickBot="1" x14ac:dyDescent="0.35">
      <c r="B31" s="86"/>
      <c r="C31" s="101"/>
      <c r="D31" s="370" t="s">
        <v>82</v>
      </c>
      <c r="E31" s="76"/>
      <c r="F31" s="76"/>
      <c r="G31" s="76"/>
      <c r="H31" s="60"/>
    </row>
    <row r="32" spans="2:8" ht="29.25" customHeight="1" thickBot="1" x14ac:dyDescent="0.35">
      <c r="B32" s="86" t="s">
        <v>196</v>
      </c>
      <c r="C32" s="1050" t="s">
        <v>307</v>
      </c>
      <c r="D32" s="1051"/>
      <c r="E32" s="76">
        <v>37</v>
      </c>
      <c r="F32" s="76">
        <v>650</v>
      </c>
      <c r="G32" s="76">
        <v>1.0222</v>
      </c>
      <c r="H32" s="60">
        <f t="shared" ref="H32:H37" si="2">E32*F32*G32</f>
        <v>24583.91</v>
      </c>
    </row>
    <row r="33" spans="2:8" ht="29.25" customHeight="1" thickBot="1" x14ac:dyDescent="0.35">
      <c r="B33" s="86" t="s">
        <v>197</v>
      </c>
      <c r="C33" s="1050" t="s">
        <v>308</v>
      </c>
      <c r="D33" s="1051"/>
      <c r="E33" s="76">
        <v>37</v>
      </c>
      <c r="F33" s="76">
        <v>650</v>
      </c>
      <c r="G33" s="76">
        <v>1.0222</v>
      </c>
      <c r="H33" s="60">
        <f t="shared" si="2"/>
        <v>24583.91</v>
      </c>
    </row>
    <row r="34" spans="2:8" ht="29.25" customHeight="1" thickBot="1" x14ac:dyDescent="0.35">
      <c r="B34" s="86" t="s">
        <v>198</v>
      </c>
      <c r="C34" s="1050"/>
      <c r="D34" s="1051"/>
      <c r="E34" s="76"/>
      <c r="F34" s="76"/>
      <c r="G34" s="76"/>
      <c r="H34" s="60">
        <f t="shared" si="2"/>
        <v>0</v>
      </c>
    </row>
    <row r="35" spans="2:8" ht="29.25" customHeight="1" thickBot="1" x14ac:dyDescent="0.35">
      <c r="B35" s="86" t="s">
        <v>199</v>
      </c>
      <c r="C35" s="1050"/>
      <c r="D35" s="1051"/>
      <c r="E35" s="76"/>
      <c r="F35" s="76"/>
      <c r="G35" s="76"/>
      <c r="H35" s="60">
        <f t="shared" si="2"/>
        <v>0</v>
      </c>
    </row>
    <row r="36" spans="2:8" ht="29.25" customHeight="1" thickBot="1" x14ac:dyDescent="0.35">
      <c r="B36" s="86" t="s">
        <v>200</v>
      </c>
      <c r="C36" s="1050"/>
      <c r="D36" s="1051"/>
      <c r="E36" s="76"/>
      <c r="F36" s="76"/>
      <c r="G36" s="76"/>
      <c r="H36" s="60">
        <f t="shared" si="2"/>
        <v>0</v>
      </c>
    </row>
    <row r="37" spans="2:8" ht="29.25" customHeight="1" thickBot="1" x14ac:dyDescent="0.35">
      <c r="B37" s="86" t="s">
        <v>201</v>
      </c>
      <c r="C37" s="1050"/>
      <c r="D37" s="1051"/>
      <c r="E37" s="76"/>
      <c r="F37" s="76"/>
      <c r="G37" s="76"/>
      <c r="H37" s="60">
        <f t="shared" si="2"/>
        <v>0</v>
      </c>
    </row>
    <row r="38" spans="2:8" ht="16.5" customHeight="1" thickBot="1" x14ac:dyDescent="0.35">
      <c r="B38" s="86" t="s">
        <v>202</v>
      </c>
      <c r="C38" s="1052" t="s">
        <v>210</v>
      </c>
      <c r="D38" s="1053"/>
      <c r="E38" s="76">
        <f>E40+E41</f>
        <v>190.13</v>
      </c>
      <c r="F38" s="76"/>
      <c r="G38" s="76"/>
      <c r="H38" s="60">
        <f>SUM(H40:H45)</f>
        <v>0</v>
      </c>
    </row>
    <row r="39" spans="2:8" ht="16.2" thickBot="1" x14ac:dyDescent="0.35">
      <c r="B39" s="86"/>
      <c r="C39" s="101"/>
      <c r="D39" s="370" t="s">
        <v>82</v>
      </c>
      <c r="E39" s="76"/>
      <c r="F39" s="76"/>
      <c r="G39" s="76"/>
      <c r="H39" s="60"/>
    </row>
    <row r="40" spans="2:8" ht="29.25" customHeight="1" thickBot="1" x14ac:dyDescent="0.35">
      <c r="B40" s="86" t="s">
        <v>203</v>
      </c>
      <c r="C40" s="1050" t="s">
        <v>307</v>
      </c>
      <c r="D40" s="1051"/>
      <c r="E40" s="76">
        <v>95</v>
      </c>
      <c r="F40" s="76">
        <v>201.28</v>
      </c>
      <c r="G40" s="76"/>
      <c r="H40" s="60">
        <f t="shared" ref="H40:H45" si="3">E40*F40*G40</f>
        <v>0</v>
      </c>
    </row>
    <row r="41" spans="2:8" ht="29.25" customHeight="1" thickBot="1" x14ac:dyDescent="0.35">
      <c r="B41" s="86" t="s">
        <v>204</v>
      </c>
      <c r="C41" s="1050" t="s">
        <v>308</v>
      </c>
      <c r="D41" s="1051"/>
      <c r="E41" s="76">
        <v>95.13</v>
      </c>
      <c r="F41" s="76">
        <v>201.28</v>
      </c>
      <c r="G41" s="76"/>
      <c r="H41" s="60">
        <f t="shared" si="3"/>
        <v>0</v>
      </c>
    </row>
    <row r="42" spans="2:8" ht="29.25" customHeight="1" thickBot="1" x14ac:dyDescent="0.35">
      <c r="B42" s="86" t="s">
        <v>205</v>
      </c>
      <c r="C42" s="1050"/>
      <c r="D42" s="1051"/>
      <c r="E42" s="76"/>
      <c r="F42" s="76"/>
      <c r="G42" s="76"/>
      <c r="H42" s="60">
        <f t="shared" si="3"/>
        <v>0</v>
      </c>
    </row>
    <row r="43" spans="2:8" ht="29.25" customHeight="1" thickBot="1" x14ac:dyDescent="0.35">
      <c r="B43" s="86" t="s">
        <v>206</v>
      </c>
      <c r="C43" s="1050"/>
      <c r="D43" s="1051"/>
      <c r="E43" s="76"/>
      <c r="F43" s="76"/>
      <c r="G43" s="76"/>
      <c r="H43" s="60">
        <f t="shared" si="3"/>
        <v>0</v>
      </c>
    </row>
    <row r="44" spans="2:8" ht="29.25" customHeight="1" thickBot="1" x14ac:dyDescent="0.35">
      <c r="B44" s="86" t="s">
        <v>207</v>
      </c>
      <c r="C44" s="1050"/>
      <c r="D44" s="1051"/>
      <c r="E44" s="76"/>
      <c r="F44" s="76"/>
      <c r="G44" s="76"/>
      <c r="H44" s="60">
        <f t="shared" si="3"/>
        <v>0</v>
      </c>
    </row>
    <row r="45" spans="2:8" ht="29.25" customHeight="1" thickBot="1" x14ac:dyDescent="0.35">
      <c r="B45" s="86" t="s">
        <v>208</v>
      </c>
      <c r="C45" s="1050"/>
      <c r="D45" s="1051"/>
      <c r="E45" s="76"/>
      <c r="F45" s="76"/>
      <c r="G45" s="76"/>
      <c r="H45" s="60">
        <f t="shared" si="3"/>
        <v>0</v>
      </c>
    </row>
    <row r="46" spans="2:8" ht="16.5" customHeight="1" thickBot="1" x14ac:dyDescent="0.35">
      <c r="B46" s="86" t="s">
        <v>211</v>
      </c>
      <c r="C46" s="1052" t="s">
        <v>85</v>
      </c>
      <c r="D46" s="1053"/>
      <c r="E46" s="76">
        <f>E48+E49</f>
        <v>260</v>
      </c>
      <c r="F46" s="76"/>
      <c r="G46" s="76"/>
      <c r="H46" s="60">
        <f>H48+H49+H52</f>
        <v>0</v>
      </c>
    </row>
    <row r="47" spans="2:8" ht="16.2" thickBot="1" x14ac:dyDescent="0.35">
      <c r="B47" s="86"/>
      <c r="C47" s="101"/>
      <c r="D47" s="370" t="s">
        <v>82</v>
      </c>
      <c r="E47" s="76"/>
      <c r="F47" s="76"/>
      <c r="G47" s="76"/>
      <c r="H47" s="60"/>
    </row>
    <row r="48" spans="2:8" ht="32.25" customHeight="1" thickBot="1" x14ac:dyDescent="0.35">
      <c r="B48" s="86" t="s">
        <v>212</v>
      </c>
      <c r="C48" s="1050" t="s">
        <v>307</v>
      </c>
      <c r="D48" s="1051"/>
      <c r="E48" s="76">
        <v>130</v>
      </c>
      <c r="F48" s="76">
        <v>22.07</v>
      </c>
      <c r="G48" s="76"/>
      <c r="H48" s="60">
        <f>E48*F48*G48</f>
        <v>0</v>
      </c>
    </row>
    <row r="49" spans="2:8" ht="32.25" customHeight="1" thickBot="1" x14ac:dyDescent="0.35">
      <c r="B49" s="86" t="s">
        <v>213</v>
      </c>
      <c r="C49" s="1050" t="s">
        <v>308</v>
      </c>
      <c r="D49" s="1051"/>
      <c r="E49" s="76">
        <v>130</v>
      </c>
      <c r="F49" s="76">
        <v>22.07</v>
      </c>
      <c r="G49" s="76"/>
      <c r="H49" s="60">
        <f>E49*F49*G49</f>
        <v>0</v>
      </c>
    </row>
    <row r="50" spans="2:8" ht="32.25" customHeight="1" thickBot="1" x14ac:dyDescent="0.35">
      <c r="B50" s="86" t="s">
        <v>214</v>
      </c>
      <c r="C50" s="1050"/>
      <c r="D50" s="1051"/>
      <c r="E50" s="76"/>
      <c r="F50" s="76"/>
      <c r="G50" s="76"/>
      <c r="H50" s="60"/>
    </row>
    <row r="51" spans="2:8" ht="32.25" customHeight="1" thickBot="1" x14ac:dyDescent="0.35">
      <c r="B51" s="86" t="s">
        <v>215</v>
      </c>
      <c r="C51" s="1050"/>
      <c r="D51" s="1051"/>
      <c r="E51" s="76"/>
      <c r="F51" s="76"/>
      <c r="G51" s="76"/>
      <c r="H51" s="60"/>
    </row>
    <row r="52" spans="2:8" ht="32.25" customHeight="1" thickBot="1" x14ac:dyDescent="0.35">
      <c r="B52" s="86" t="s">
        <v>216</v>
      </c>
      <c r="C52" s="1050" t="s">
        <v>794</v>
      </c>
      <c r="D52" s="1051"/>
      <c r="E52" s="76">
        <v>1</v>
      </c>
      <c r="F52" s="76"/>
      <c r="G52" s="76"/>
      <c r="H52" s="60"/>
    </row>
    <row r="53" spans="2:8" ht="32.25" customHeight="1" thickBot="1" x14ac:dyDescent="0.35">
      <c r="B53" s="86" t="s">
        <v>217</v>
      </c>
      <c r="C53" s="1050"/>
      <c r="D53" s="1051"/>
      <c r="E53" s="76"/>
      <c r="F53" s="76"/>
      <c r="G53" s="76"/>
      <c r="H53" s="60">
        <f>E53*F53*G53</f>
        <v>0</v>
      </c>
    </row>
    <row r="54" spans="2:8" ht="16.2" thickBot="1" x14ac:dyDescent="0.35">
      <c r="B54" s="86"/>
      <c r="C54" s="966" t="s">
        <v>8</v>
      </c>
      <c r="D54" s="967"/>
      <c r="E54" s="76" t="s">
        <v>9</v>
      </c>
      <c r="F54" s="76" t="s">
        <v>9</v>
      </c>
      <c r="G54" s="76" t="s">
        <v>9</v>
      </c>
      <c r="H54" s="60">
        <f>H14+H22+H30+H38+H46</f>
        <v>5710229.8277000003</v>
      </c>
    </row>
  </sheetData>
  <mergeCells count="47">
    <mergeCell ref="C19:D19"/>
    <mergeCell ref="B2:H2"/>
    <mergeCell ref="B4:C4"/>
    <mergeCell ref="B6:D6"/>
    <mergeCell ref="E6:H6"/>
    <mergeCell ref="B8:H8"/>
    <mergeCell ref="C11:D12"/>
    <mergeCell ref="E11:E12"/>
    <mergeCell ref="F11:F12"/>
    <mergeCell ref="G11:G12"/>
    <mergeCell ref="H11:H12"/>
    <mergeCell ref="C13:D13"/>
    <mergeCell ref="C14:D14"/>
    <mergeCell ref="C16:D16"/>
    <mergeCell ref="C17:D17"/>
    <mergeCell ref="C18:D18"/>
    <mergeCell ref="C33:D33"/>
    <mergeCell ref="C20:D20"/>
    <mergeCell ref="C21:D21"/>
    <mergeCell ref="C22:D22"/>
    <mergeCell ref="C24:D24"/>
    <mergeCell ref="C25:D25"/>
    <mergeCell ref="C26:D26"/>
    <mergeCell ref="C27:D27"/>
    <mergeCell ref="C28:D28"/>
    <mergeCell ref="C29:D29"/>
    <mergeCell ref="C30:D30"/>
    <mergeCell ref="C32:D32"/>
    <mergeCell ref="C46:D46"/>
    <mergeCell ref="C34:D34"/>
    <mergeCell ref="C35:D35"/>
    <mergeCell ref="C36:D36"/>
    <mergeCell ref="C37:D37"/>
    <mergeCell ref="C38:D38"/>
    <mergeCell ref="C40:D40"/>
    <mergeCell ref="C41:D41"/>
    <mergeCell ref="C42:D42"/>
    <mergeCell ref="C43:D43"/>
    <mergeCell ref="C44:D44"/>
    <mergeCell ref="C45:D45"/>
    <mergeCell ref="C54:D54"/>
    <mergeCell ref="C48:D48"/>
    <mergeCell ref="C49:D49"/>
    <mergeCell ref="C50:D50"/>
    <mergeCell ref="C51:D51"/>
    <mergeCell ref="C52:D52"/>
    <mergeCell ref="C53:D53"/>
  </mergeCells>
  <pageMargins left="0.70866141732283472" right="0.70866141732283472" top="0.74803149606299213" bottom="0.74803149606299213" header="0.31496062992125984" footer="0.31496062992125984"/>
  <pageSetup paperSize="9" scale="5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39"/>
  <sheetViews>
    <sheetView topLeftCell="A34" workbookViewId="0">
      <selection activeCell="D15" sqref="D15"/>
    </sheetView>
  </sheetViews>
  <sheetFormatPr defaultRowHeight="14.4" x14ac:dyDescent="0.3"/>
  <cols>
    <col min="3" max="3" width="14.5546875" customWidth="1"/>
    <col min="4" max="4" width="40.44140625" customWidth="1"/>
    <col min="5" max="5" width="22.109375" customWidth="1"/>
    <col min="6" max="6" width="14.109375" customWidth="1"/>
    <col min="7" max="7" width="19.44140625" customWidth="1"/>
  </cols>
  <sheetData>
    <row r="2" spans="2:12" ht="15.6" x14ac:dyDescent="0.3">
      <c r="B2" s="1016" t="s">
        <v>71</v>
      </c>
      <c r="C2" s="1016"/>
      <c r="D2" s="1016"/>
      <c r="E2" s="1016"/>
      <c r="F2" s="1016"/>
      <c r="G2" s="1016"/>
      <c r="H2" s="38"/>
    </row>
    <row r="4" spans="2:12" s="27" customFormat="1" ht="17.25" customHeight="1" thickBot="1" x14ac:dyDescent="0.35">
      <c r="B4" s="970" t="s">
        <v>0</v>
      </c>
      <c r="C4" s="970"/>
      <c r="D4" s="28">
        <v>244</v>
      </c>
      <c r="E4" s="25"/>
      <c r="F4" s="26"/>
      <c r="G4" s="26"/>
      <c r="H4" s="26"/>
      <c r="I4" s="26"/>
      <c r="J4" s="26"/>
      <c r="K4" s="26"/>
      <c r="L4" s="26"/>
    </row>
    <row r="6" spans="2:12" s="27" customFormat="1" ht="18" customHeight="1" thickBot="1" x14ac:dyDescent="0.35">
      <c r="B6" s="970" t="s">
        <v>1</v>
      </c>
      <c r="C6" s="970"/>
      <c r="D6" s="970"/>
      <c r="E6" s="1010" t="s">
        <v>135</v>
      </c>
      <c r="F6" s="1010"/>
      <c r="G6" s="1010"/>
      <c r="H6" s="23"/>
      <c r="I6" s="23"/>
      <c r="J6" s="23"/>
      <c r="K6" s="23"/>
      <c r="L6" s="26"/>
    </row>
    <row r="8" spans="2:12" ht="15.6" x14ac:dyDescent="0.3">
      <c r="B8" s="969" t="s">
        <v>102</v>
      </c>
      <c r="C8" s="969"/>
      <c r="D8" s="969"/>
      <c r="E8" s="969"/>
      <c r="F8" s="969"/>
      <c r="G8" s="969"/>
    </row>
    <row r="10" spans="2:12" ht="15" thickBot="1" x14ac:dyDescent="0.35">
      <c r="B10" s="53"/>
      <c r="C10" s="53"/>
      <c r="D10" s="53"/>
      <c r="E10" s="53"/>
      <c r="F10" s="53"/>
      <c r="G10" s="53"/>
    </row>
    <row r="11" spans="2:12" ht="31.8" thickBot="1" x14ac:dyDescent="0.35">
      <c r="B11" s="34" t="s">
        <v>17</v>
      </c>
      <c r="C11" s="998" t="s">
        <v>20</v>
      </c>
      <c r="D11" s="999"/>
      <c r="E11" s="52" t="s">
        <v>87</v>
      </c>
      <c r="F11" s="52" t="s">
        <v>88</v>
      </c>
      <c r="G11" s="52" t="s">
        <v>89</v>
      </c>
    </row>
    <row r="12" spans="2:12" ht="16.2" thickBot="1" x14ac:dyDescent="0.35">
      <c r="B12" s="55">
        <v>1</v>
      </c>
      <c r="C12" s="998">
        <v>2</v>
      </c>
      <c r="D12" s="999"/>
      <c r="E12" s="58">
        <v>3</v>
      </c>
      <c r="F12" s="58">
        <v>4</v>
      </c>
      <c r="G12" s="58">
        <v>5</v>
      </c>
    </row>
    <row r="13" spans="2:12" ht="33.75" customHeight="1" thickBot="1" x14ac:dyDescent="0.35">
      <c r="B13" s="104">
        <v>1</v>
      </c>
      <c r="C13" s="996" t="s">
        <v>90</v>
      </c>
      <c r="D13" s="997"/>
      <c r="E13" s="58" t="s">
        <v>9</v>
      </c>
      <c r="F13" s="58" t="s">
        <v>9</v>
      </c>
      <c r="G13" s="60">
        <f>SUM(G15:G19)</f>
        <v>0</v>
      </c>
    </row>
    <row r="14" spans="2:12" ht="15.6" x14ac:dyDescent="0.3">
      <c r="B14" s="106"/>
      <c r="C14" s="107"/>
      <c r="D14" s="89" t="s">
        <v>7</v>
      </c>
      <c r="E14" s="108"/>
      <c r="F14" s="108"/>
      <c r="G14" s="77"/>
    </row>
    <row r="15" spans="2:12" ht="71.25" customHeight="1" thickBot="1" x14ac:dyDescent="0.35">
      <c r="B15" s="109" t="s">
        <v>156</v>
      </c>
      <c r="C15" s="110"/>
      <c r="D15" s="111" t="s">
        <v>318</v>
      </c>
      <c r="E15" s="112" t="s">
        <v>307</v>
      </c>
      <c r="F15" s="113">
        <v>12</v>
      </c>
      <c r="G15" s="114">
        <f>25400-25400</f>
        <v>0</v>
      </c>
    </row>
    <row r="16" spans="2:12" ht="47.4" thickBot="1" x14ac:dyDescent="0.35">
      <c r="B16" s="109" t="s">
        <v>166</v>
      </c>
      <c r="C16" s="110"/>
      <c r="D16" s="111" t="s">
        <v>318</v>
      </c>
      <c r="E16" s="112" t="s">
        <v>308</v>
      </c>
      <c r="F16" s="113">
        <v>12</v>
      </c>
      <c r="G16" s="114">
        <f>25400-25400</f>
        <v>0</v>
      </c>
    </row>
    <row r="17" spans="2:7" ht="16.2" thickBot="1" x14ac:dyDescent="0.35">
      <c r="B17" s="109" t="s">
        <v>167</v>
      </c>
      <c r="C17" s="110"/>
      <c r="D17" s="111"/>
      <c r="E17" s="112"/>
      <c r="F17" s="113"/>
      <c r="G17" s="114"/>
    </row>
    <row r="18" spans="2:7" ht="16.2" thickBot="1" x14ac:dyDescent="0.35">
      <c r="B18" s="109" t="s">
        <v>168</v>
      </c>
      <c r="C18" s="110"/>
      <c r="D18" s="111"/>
      <c r="E18" s="112"/>
      <c r="F18" s="113"/>
      <c r="G18" s="114"/>
    </row>
    <row r="19" spans="2:7" ht="80.25" customHeight="1" thickBot="1" x14ac:dyDescent="0.35">
      <c r="B19" s="109" t="s">
        <v>169</v>
      </c>
      <c r="C19" s="115"/>
      <c r="D19" s="116"/>
      <c r="E19" s="100"/>
      <c r="F19" s="71"/>
      <c r="G19" s="76"/>
    </row>
    <row r="20" spans="2:7" ht="16.5" customHeight="1" thickBot="1" x14ac:dyDescent="0.35">
      <c r="B20" s="104">
        <v>2</v>
      </c>
      <c r="C20" s="996" t="s">
        <v>95</v>
      </c>
      <c r="D20" s="997"/>
      <c r="E20" s="58" t="s">
        <v>9</v>
      </c>
      <c r="F20" s="58" t="s">
        <v>9</v>
      </c>
      <c r="G20" s="60">
        <f>SUM(G22:G24)</f>
        <v>0</v>
      </c>
    </row>
    <row r="21" spans="2:7" ht="15.6" x14ac:dyDescent="0.3">
      <c r="B21" s="105"/>
      <c r="C21" s="102"/>
      <c r="D21" s="19" t="s">
        <v>7</v>
      </c>
      <c r="E21" s="79"/>
      <c r="F21" s="79"/>
      <c r="G21" s="75"/>
    </row>
    <row r="22" spans="2:7" ht="53.25" customHeight="1" thickBot="1" x14ac:dyDescent="0.35">
      <c r="B22" s="109" t="s">
        <v>157</v>
      </c>
      <c r="C22" s="115"/>
      <c r="D22" s="116" t="s">
        <v>96</v>
      </c>
      <c r="E22" s="111"/>
      <c r="F22" s="113"/>
      <c r="G22" s="114"/>
    </row>
    <row r="23" spans="2:7" ht="44.25" customHeight="1" thickBot="1" x14ac:dyDescent="0.35">
      <c r="B23" s="109" t="s">
        <v>158</v>
      </c>
      <c r="C23" s="115"/>
      <c r="D23" s="116" t="s">
        <v>97</v>
      </c>
      <c r="E23" s="111"/>
      <c r="F23" s="113"/>
      <c r="G23" s="114"/>
    </row>
    <row r="24" spans="2:7" ht="49.5" customHeight="1" thickBot="1" x14ac:dyDescent="0.35">
      <c r="B24" s="109" t="s">
        <v>159</v>
      </c>
      <c r="C24" s="115"/>
      <c r="D24" s="116"/>
      <c r="E24" s="111"/>
      <c r="F24" s="113"/>
      <c r="G24" s="114"/>
    </row>
    <row r="25" spans="2:7" ht="16.2" thickBot="1" x14ac:dyDescent="0.35">
      <c r="B25" s="104">
        <v>3</v>
      </c>
      <c r="C25" s="996" t="s">
        <v>98</v>
      </c>
      <c r="D25" s="997"/>
      <c r="E25" s="58" t="s">
        <v>9</v>
      </c>
      <c r="F25" s="58" t="s">
        <v>9</v>
      </c>
      <c r="G25" s="60">
        <f>SUM(G27:G32)</f>
        <v>0</v>
      </c>
    </row>
    <row r="26" spans="2:7" ht="15.6" x14ac:dyDescent="0.3">
      <c r="B26" s="105"/>
      <c r="C26" s="102"/>
      <c r="D26" s="19" t="s">
        <v>7</v>
      </c>
      <c r="E26" s="79"/>
      <c r="F26" s="79"/>
      <c r="G26" s="75"/>
    </row>
    <row r="27" spans="2:7" ht="94.2" thickBot="1" x14ac:dyDescent="0.35">
      <c r="B27" s="109" t="s">
        <v>196</v>
      </c>
      <c r="C27" s="115"/>
      <c r="D27" s="116" t="s">
        <v>99</v>
      </c>
      <c r="E27" s="111" t="s">
        <v>309</v>
      </c>
      <c r="F27" s="113"/>
      <c r="G27" s="114"/>
    </row>
    <row r="28" spans="2:7" ht="94.2" thickBot="1" x14ac:dyDescent="0.35">
      <c r="B28" s="109" t="s">
        <v>197</v>
      </c>
      <c r="C28" s="115"/>
      <c r="D28" s="116" t="s">
        <v>100</v>
      </c>
      <c r="E28" s="111" t="s">
        <v>310</v>
      </c>
      <c r="F28" s="113"/>
      <c r="G28" s="114"/>
    </row>
    <row r="29" spans="2:7" ht="74.25" customHeight="1" thickBot="1" x14ac:dyDescent="0.35">
      <c r="B29" s="109" t="s">
        <v>198</v>
      </c>
      <c r="C29" s="115"/>
      <c r="D29" s="116"/>
      <c r="E29" s="111"/>
      <c r="F29" s="113"/>
      <c r="G29" s="114"/>
    </row>
    <row r="30" spans="2:7" ht="76.5" customHeight="1" thickBot="1" x14ac:dyDescent="0.35">
      <c r="B30" s="109" t="s">
        <v>199</v>
      </c>
      <c r="C30" s="115"/>
      <c r="D30" s="116"/>
      <c r="E30" s="111"/>
      <c r="F30" s="113"/>
      <c r="G30" s="114"/>
    </row>
    <row r="31" spans="2:7" ht="74.25" customHeight="1" thickBot="1" x14ac:dyDescent="0.35">
      <c r="B31" s="109" t="s">
        <v>200</v>
      </c>
      <c r="C31" s="115"/>
      <c r="D31" s="116"/>
      <c r="E31" s="111"/>
      <c r="F31" s="113"/>
      <c r="G31" s="114"/>
    </row>
    <row r="32" spans="2:7" ht="74.25" customHeight="1" thickBot="1" x14ac:dyDescent="0.35">
      <c r="B32" s="109" t="s">
        <v>201</v>
      </c>
      <c r="C32" s="115"/>
      <c r="D32" s="116"/>
      <c r="E32" s="111"/>
      <c r="F32" s="113"/>
      <c r="G32" s="114"/>
    </row>
    <row r="33" spans="2:7" ht="33" customHeight="1" thickBot="1" x14ac:dyDescent="0.35">
      <c r="B33" s="104">
        <v>4</v>
      </c>
      <c r="C33" s="996" t="s">
        <v>101</v>
      </c>
      <c r="D33" s="997"/>
      <c r="E33" s="58" t="s">
        <v>9</v>
      </c>
      <c r="F33" s="58" t="s">
        <v>9</v>
      </c>
      <c r="G33" s="60">
        <f>SUM(G35:G38)</f>
        <v>0</v>
      </c>
    </row>
    <row r="34" spans="2:7" ht="16.2" thickBot="1" x14ac:dyDescent="0.35">
      <c r="B34" s="104"/>
      <c r="C34" s="103"/>
      <c r="D34" s="56" t="s">
        <v>7</v>
      </c>
      <c r="E34" s="80"/>
      <c r="F34" s="80"/>
      <c r="G34" s="60"/>
    </row>
    <row r="35" spans="2:7" ht="49.5" customHeight="1" thickBot="1" x14ac:dyDescent="0.35">
      <c r="B35" s="109" t="s">
        <v>203</v>
      </c>
      <c r="C35" s="115"/>
      <c r="D35" s="116"/>
      <c r="E35" s="100"/>
      <c r="F35" s="71"/>
      <c r="G35" s="76"/>
    </row>
    <row r="36" spans="2:7" ht="49.5" customHeight="1" thickBot="1" x14ac:dyDescent="0.35">
      <c r="B36" s="109" t="s">
        <v>204</v>
      </c>
      <c r="C36" s="115"/>
      <c r="D36" s="116"/>
      <c r="E36" s="100"/>
      <c r="F36" s="71"/>
      <c r="G36" s="76"/>
    </row>
    <row r="37" spans="2:7" ht="49.5" customHeight="1" thickBot="1" x14ac:dyDescent="0.35">
      <c r="B37" s="109" t="s">
        <v>205</v>
      </c>
      <c r="C37" s="115"/>
      <c r="D37" s="116"/>
      <c r="E37" s="100"/>
      <c r="F37" s="71"/>
      <c r="G37" s="76"/>
    </row>
    <row r="38" spans="2:7" ht="49.5" customHeight="1" thickBot="1" x14ac:dyDescent="0.35">
      <c r="B38" s="109" t="s">
        <v>206</v>
      </c>
      <c r="C38" s="115"/>
      <c r="D38" s="116"/>
      <c r="E38" s="100"/>
      <c r="F38" s="71"/>
      <c r="G38" s="76"/>
    </row>
    <row r="39" spans="2:7" ht="16.2" thickBot="1" x14ac:dyDescent="0.35">
      <c r="B39" s="104"/>
      <c r="C39" s="986" t="s">
        <v>8</v>
      </c>
      <c r="D39" s="987"/>
      <c r="E39" s="58" t="s">
        <v>9</v>
      </c>
      <c r="F39" s="58" t="s">
        <v>9</v>
      </c>
      <c r="G39" s="60">
        <f>G13+G20+G25+G33</f>
        <v>0</v>
      </c>
    </row>
  </sheetData>
  <sheetProtection password="F958" sheet="1"/>
  <mergeCells count="12">
    <mergeCell ref="C39:D39"/>
    <mergeCell ref="B2:G2"/>
    <mergeCell ref="B4:C4"/>
    <mergeCell ref="B6:D6"/>
    <mergeCell ref="E6:G6"/>
    <mergeCell ref="B8:G8"/>
    <mergeCell ref="C11:D11"/>
    <mergeCell ref="C12:D12"/>
    <mergeCell ref="C13:D13"/>
    <mergeCell ref="C20:D20"/>
    <mergeCell ref="C25:D25"/>
    <mergeCell ref="C33:D33"/>
  </mergeCells>
  <pageMargins left="0.70866141732283472" right="0.70866141732283472" top="0.74803149606299213" bottom="0.74803149606299213" header="0.31496062992125984" footer="0.31496062992125984"/>
  <pageSetup paperSize="9" scale="5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56"/>
  <sheetViews>
    <sheetView topLeftCell="C13" workbookViewId="0">
      <selection activeCell="J23" sqref="J23"/>
    </sheetView>
  </sheetViews>
  <sheetFormatPr defaultRowHeight="14.4" x14ac:dyDescent="0.3"/>
  <cols>
    <col min="3" max="3" width="14" customWidth="1"/>
    <col min="4" max="4" width="51.109375" customWidth="1"/>
    <col min="5" max="5" width="16.44140625" customWidth="1"/>
    <col min="6" max="6" width="19.4414062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6" spans="2:12" s="27" customFormat="1" ht="33.75" customHeight="1" thickBot="1" x14ac:dyDescent="0.35">
      <c r="B6" s="970" t="s">
        <v>1</v>
      </c>
      <c r="C6" s="970"/>
      <c r="D6" s="970"/>
      <c r="E6" s="1000" t="s">
        <v>135</v>
      </c>
      <c r="F6" s="1000"/>
      <c r="G6" s="23"/>
      <c r="H6" s="23"/>
      <c r="I6" s="23"/>
      <c r="J6" s="23"/>
      <c r="K6" s="23"/>
      <c r="L6" s="26"/>
    </row>
    <row r="8" spans="2:12" ht="15.6" x14ac:dyDescent="0.3">
      <c r="B8" s="969" t="s">
        <v>108</v>
      </c>
      <c r="C8" s="969"/>
      <c r="D8" s="969"/>
      <c r="E8" s="969"/>
      <c r="F8" s="969"/>
    </row>
    <row r="10" spans="2:12" ht="15" thickBot="1" x14ac:dyDescent="0.35">
      <c r="B10" s="53"/>
      <c r="C10" s="53"/>
      <c r="D10" s="53"/>
      <c r="E10" s="53"/>
      <c r="F10" s="53"/>
    </row>
    <row r="11" spans="2:12" ht="27.75" customHeight="1" x14ac:dyDescent="0.3">
      <c r="B11" s="54" t="s">
        <v>3</v>
      </c>
      <c r="C11" s="1025" t="s">
        <v>20</v>
      </c>
      <c r="D11" s="1026"/>
      <c r="E11" s="1014" t="s">
        <v>103</v>
      </c>
      <c r="F11" s="1014" t="s">
        <v>104</v>
      </c>
    </row>
    <row r="12" spans="2:12" ht="16.2" thickBot="1" x14ac:dyDescent="0.35">
      <c r="B12" s="55" t="s">
        <v>4</v>
      </c>
      <c r="C12" s="1027"/>
      <c r="D12" s="1028"/>
      <c r="E12" s="1015"/>
      <c r="F12" s="1015"/>
    </row>
    <row r="13" spans="2:12" ht="16.2" thickBot="1" x14ac:dyDescent="0.35">
      <c r="B13" s="55">
        <v>1</v>
      </c>
      <c r="C13" s="998">
        <v>2</v>
      </c>
      <c r="D13" s="999"/>
      <c r="E13" s="58">
        <v>3</v>
      </c>
      <c r="F13" s="58">
        <v>4</v>
      </c>
    </row>
    <row r="14" spans="2:12" ht="32.25" customHeight="1" thickBot="1" x14ac:dyDescent="0.35">
      <c r="B14" s="117">
        <v>1</v>
      </c>
      <c r="C14" s="992" t="s">
        <v>105</v>
      </c>
      <c r="D14" s="993"/>
      <c r="E14" s="58" t="s">
        <v>9</v>
      </c>
      <c r="F14" s="60">
        <f>SUM(F16:F17)</f>
        <v>0</v>
      </c>
    </row>
    <row r="15" spans="2:12" ht="16.2" thickBot="1" x14ac:dyDescent="0.35">
      <c r="B15" s="117"/>
      <c r="C15" s="103"/>
      <c r="D15" s="56" t="s">
        <v>82</v>
      </c>
      <c r="E15" s="80"/>
      <c r="F15" s="60"/>
    </row>
    <row r="16" spans="2:12" ht="33" customHeight="1" thickBot="1" x14ac:dyDescent="0.35">
      <c r="B16" s="119" t="s">
        <v>156</v>
      </c>
      <c r="C16" s="1023"/>
      <c r="D16" s="1024"/>
      <c r="E16" s="71"/>
      <c r="F16" s="76"/>
    </row>
    <row r="17" spans="2:6" ht="38.25" customHeight="1" thickBot="1" x14ac:dyDescent="0.35">
      <c r="B17" s="119" t="s">
        <v>166</v>
      </c>
      <c r="C17" s="1023"/>
      <c r="D17" s="1024"/>
      <c r="E17" s="71"/>
      <c r="F17" s="76"/>
    </row>
    <row r="18" spans="2:6" ht="34.5" customHeight="1" thickBot="1" x14ac:dyDescent="0.35">
      <c r="B18" s="117" t="s">
        <v>194</v>
      </c>
      <c r="C18" s="1021" t="s">
        <v>323</v>
      </c>
      <c r="D18" s="1022"/>
      <c r="E18" s="58" t="s">
        <v>9</v>
      </c>
      <c r="F18" s="60">
        <f>SUM(F20:F23)</f>
        <v>0</v>
      </c>
    </row>
    <row r="19" spans="2:6" ht="16.2" thickBot="1" x14ac:dyDescent="0.35">
      <c r="B19" s="117"/>
      <c r="C19" s="103"/>
      <c r="D19" s="56" t="s">
        <v>82</v>
      </c>
      <c r="E19" s="58"/>
      <c r="F19" s="60"/>
    </row>
    <row r="20" spans="2:6" ht="16.2" thickBot="1" x14ac:dyDescent="0.35">
      <c r="B20" s="119" t="s">
        <v>157</v>
      </c>
      <c r="C20" s="1023" t="s">
        <v>307</v>
      </c>
      <c r="D20" s="1024"/>
      <c r="E20" s="71">
        <v>1</v>
      </c>
      <c r="F20" s="76"/>
    </row>
    <row r="21" spans="2:6" ht="16.2" thickBot="1" x14ac:dyDescent="0.35">
      <c r="B21" s="119" t="s">
        <v>158</v>
      </c>
      <c r="C21" s="1023" t="s">
        <v>308</v>
      </c>
      <c r="D21" s="1024"/>
      <c r="E21" s="71">
        <v>1</v>
      </c>
      <c r="F21" s="76"/>
    </row>
    <row r="22" spans="2:6" ht="16.2" thickBot="1" x14ac:dyDescent="0.35">
      <c r="B22" s="119" t="s">
        <v>159</v>
      </c>
      <c r="C22" s="1023" t="s">
        <v>331</v>
      </c>
      <c r="D22" s="1024"/>
      <c r="E22" s="71">
        <v>1</v>
      </c>
      <c r="F22" s="76"/>
    </row>
    <row r="23" spans="2:6" ht="16.2" thickBot="1" x14ac:dyDescent="0.35">
      <c r="B23" s="119" t="s">
        <v>160</v>
      </c>
      <c r="C23" s="1023"/>
      <c r="D23" s="1024"/>
      <c r="E23" s="71"/>
      <c r="F23" s="76"/>
    </row>
    <row r="24" spans="2:6" ht="31.5" customHeight="1" thickBot="1" x14ac:dyDescent="0.35">
      <c r="B24" s="117" t="s">
        <v>195</v>
      </c>
      <c r="C24" s="1021" t="s">
        <v>322</v>
      </c>
      <c r="D24" s="1022"/>
      <c r="E24" s="58" t="s">
        <v>9</v>
      </c>
      <c r="F24" s="60">
        <f>SUM(F26:F29)</f>
        <v>0</v>
      </c>
    </row>
    <row r="25" spans="2:6" ht="15.6" x14ac:dyDescent="0.3">
      <c r="B25" s="118"/>
      <c r="C25" s="102"/>
      <c r="D25" s="19" t="s">
        <v>7</v>
      </c>
      <c r="E25" s="83"/>
      <c r="F25" s="75"/>
    </row>
    <row r="26" spans="2:6" ht="16.2" thickBot="1" x14ac:dyDescent="0.35">
      <c r="B26" s="119" t="s">
        <v>196</v>
      </c>
      <c r="C26" s="1029" t="s">
        <v>107</v>
      </c>
      <c r="D26" s="1030"/>
      <c r="E26" s="71"/>
      <c r="F26" s="76"/>
    </row>
    <row r="27" spans="2:6" ht="16.2" thickBot="1" x14ac:dyDescent="0.35">
      <c r="B27" s="119" t="s">
        <v>197</v>
      </c>
      <c r="C27" s="1023" t="s">
        <v>316</v>
      </c>
      <c r="D27" s="1024"/>
      <c r="E27" s="71"/>
      <c r="F27" s="76"/>
    </row>
    <row r="28" spans="2:6" ht="16.2" thickBot="1" x14ac:dyDescent="0.35">
      <c r="B28" s="119" t="s">
        <v>198</v>
      </c>
      <c r="C28" s="1023"/>
      <c r="D28" s="1024"/>
      <c r="E28" s="71"/>
      <c r="F28" s="76"/>
    </row>
    <row r="29" spans="2:6" ht="16.2" thickBot="1" x14ac:dyDescent="0.35">
      <c r="B29" s="119" t="s">
        <v>199</v>
      </c>
      <c r="C29" s="1023"/>
      <c r="D29" s="1024"/>
      <c r="E29" s="71"/>
      <c r="F29" s="76"/>
    </row>
    <row r="30" spans="2:6" ht="31.5" customHeight="1" thickBot="1" x14ac:dyDescent="0.35">
      <c r="B30" s="117" t="s">
        <v>202</v>
      </c>
      <c r="C30" s="1021" t="s">
        <v>222</v>
      </c>
      <c r="D30" s="1022"/>
      <c r="E30" s="58" t="s">
        <v>9</v>
      </c>
      <c r="F30" s="60">
        <f>SUM(F32:F37)</f>
        <v>0</v>
      </c>
    </row>
    <row r="31" spans="2:6" ht="15.6" x14ac:dyDescent="0.3">
      <c r="B31" s="118"/>
      <c r="C31" s="102"/>
      <c r="D31" s="19" t="s">
        <v>7</v>
      </c>
      <c r="E31" s="83"/>
      <c r="F31" s="75"/>
    </row>
    <row r="32" spans="2:6" ht="16.2" thickBot="1" x14ac:dyDescent="0.35">
      <c r="B32" s="119" t="s">
        <v>203</v>
      </c>
      <c r="C32" s="1019" t="s">
        <v>223</v>
      </c>
      <c r="D32" s="1020"/>
      <c r="E32" s="71">
        <v>1</v>
      </c>
      <c r="F32" s="76"/>
    </row>
    <row r="33" spans="2:6" ht="16.2" thickBot="1" x14ac:dyDescent="0.35">
      <c r="B33" s="119" t="s">
        <v>204</v>
      </c>
      <c r="C33" s="1017" t="s">
        <v>224</v>
      </c>
      <c r="D33" s="1018"/>
      <c r="E33" s="71"/>
      <c r="F33" s="76"/>
    </row>
    <row r="34" spans="2:6" ht="16.2" thickBot="1" x14ac:dyDescent="0.35">
      <c r="B34" s="119" t="s">
        <v>205</v>
      </c>
      <c r="C34" s="1017"/>
      <c r="D34" s="1018"/>
      <c r="E34" s="71"/>
      <c r="F34" s="76"/>
    </row>
    <row r="35" spans="2:6" ht="16.2" thickBot="1" x14ac:dyDescent="0.35">
      <c r="B35" s="119" t="s">
        <v>206</v>
      </c>
      <c r="C35" s="1017"/>
      <c r="D35" s="1018"/>
      <c r="E35" s="71"/>
      <c r="F35" s="76"/>
    </row>
    <row r="36" spans="2:6" ht="16.2" thickBot="1" x14ac:dyDescent="0.35">
      <c r="B36" s="119" t="s">
        <v>207</v>
      </c>
      <c r="C36" s="1017"/>
      <c r="D36" s="1018"/>
      <c r="E36" s="71"/>
      <c r="F36" s="76"/>
    </row>
    <row r="37" spans="2:6" ht="16.2" thickBot="1" x14ac:dyDescent="0.35">
      <c r="B37" s="119" t="s">
        <v>208</v>
      </c>
      <c r="C37" s="1017"/>
      <c r="D37" s="1018"/>
      <c r="E37" s="71"/>
      <c r="F37" s="76"/>
    </row>
    <row r="38" spans="2:6" ht="31.5" customHeight="1" thickBot="1" x14ac:dyDescent="0.35">
      <c r="B38" s="117" t="s">
        <v>211</v>
      </c>
      <c r="C38" s="1021" t="s">
        <v>225</v>
      </c>
      <c r="D38" s="1022"/>
      <c r="E38" s="58" t="s">
        <v>9</v>
      </c>
      <c r="F38" s="60">
        <f>SUM(F40:F41)</f>
        <v>0</v>
      </c>
    </row>
    <row r="39" spans="2:6" ht="15.6" x14ac:dyDescent="0.3">
      <c r="B39" s="118"/>
      <c r="C39" s="102"/>
      <c r="D39" s="19" t="s">
        <v>7</v>
      </c>
      <c r="E39" s="83"/>
      <c r="F39" s="75"/>
    </row>
    <row r="40" spans="2:6" ht="16.2" thickBot="1" x14ac:dyDescent="0.35">
      <c r="B40" s="119" t="s">
        <v>212</v>
      </c>
      <c r="C40" s="1019" t="s">
        <v>226</v>
      </c>
      <c r="D40" s="1020"/>
      <c r="E40" s="71"/>
      <c r="F40" s="76"/>
    </row>
    <row r="41" spans="2:6" ht="16.2" thickBot="1" x14ac:dyDescent="0.35">
      <c r="B41" s="119" t="s">
        <v>213</v>
      </c>
      <c r="C41" s="1017" t="s">
        <v>227</v>
      </c>
      <c r="D41" s="1018"/>
      <c r="E41" s="71"/>
      <c r="F41" s="76"/>
    </row>
    <row r="42" spans="2:6" ht="31.5" customHeight="1" thickBot="1" x14ac:dyDescent="0.35">
      <c r="B42" s="117" t="s">
        <v>228</v>
      </c>
      <c r="C42" s="1021" t="s">
        <v>229</v>
      </c>
      <c r="D42" s="1022"/>
      <c r="E42" s="58" t="s">
        <v>9</v>
      </c>
      <c r="F42" s="60">
        <f>SUM(F44:F55)</f>
        <v>0</v>
      </c>
    </row>
    <row r="43" spans="2:6" ht="15.6" x14ac:dyDescent="0.3">
      <c r="B43" s="118"/>
      <c r="C43" s="102"/>
      <c r="D43" s="19" t="s">
        <v>7</v>
      </c>
      <c r="E43" s="83"/>
      <c r="F43" s="75"/>
    </row>
    <row r="44" spans="2:6" ht="16.2" thickBot="1" x14ac:dyDescent="0.35">
      <c r="B44" s="119" t="s">
        <v>230</v>
      </c>
      <c r="C44" s="1019"/>
      <c r="D44" s="1020"/>
      <c r="E44" s="71"/>
      <c r="F44" s="76"/>
    </row>
    <row r="45" spans="2:6" ht="16.2" thickBot="1" x14ac:dyDescent="0.35">
      <c r="B45" s="119" t="s">
        <v>231</v>
      </c>
      <c r="C45" s="1017" t="s">
        <v>353</v>
      </c>
      <c r="D45" s="1018"/>
      <c r="E45" s="71">
        <v>1</v>
      </c>
      <c r="F45" s="76"/>
    </row>
    <row r="46" spans="2:6" ht="16.2" thickBot="1" x14ac:dyDescent="0.35">
      <c r="B46" s="119" t="s">
        <v>232</v>
      </c>
      <c r="C46" s="1017"/>
      <c r="D46" s="1018"/>
      <c r="E46" s="71"/>
      <c r="F46" s="76"/>
    </row>
    <row r="47" spans="2:6" ht="16.2" thickBot="1" x14ac:dyDescent="0.35">
      <c r="B47" s="119" t="s">
        <v>233</v>
      </c>
      <c r="C47" s="1017"/>
      <c r="D47" s="1018"/>
      <c r="E47" s="71"/>
      <c r="F47" s="76"/>
    </row>
    <row r="48" spans="2:6" ht="16.2" thickBot="1" x14ac:dyDescent="0.35">
      <c r="B48" s="119" t="s">
        <v>234</v>
      </c>
      <c r="C48" s="1017"/>
      <c r="D48" s="1018"/>
      <c r="E48" s="71"/>
      <c r="F48" s="76"/>
    </row>
    <row r="49" spans="2:6" ht="16.2" thickBot="1" x14ac:dyDescent="0.35">
      <c r="B49" s="119" t="s">
        <v>235</v>
      </c>
      <c r="C49" s="1017"/>
      <c r="D49" s="1018"/>
      <c r="E49" s="71"/>
      <c r="F49" s="76"/>
    </row>
    <row r="50" spans="2:6" ht="16.2" thickBot="1" x14ac:dyDescent="0.35">
      <c r="B50" s="119" t="s">
        <v>236</v>
      </c>
      <c r="C50" s="1017"/>
      <c r="D50" s="1018"/>
      <c r="E50" s="71"/>
      <c r="F50" s="76"/>
    </row>
    <row r="51" spans="2:6" ht="16.2" thickBot="1" x14ac:dyDescent="0.35">
      <c r="B51" s="119" t="s">
        <v>237</v>
      </c>
      <c r="C51" s="1017"/>
      <c r="D51" s="1018"/>
      <c r="E51" s="71"/>
      <c r="F51" s="76"/>
    </row>
    <row r="52" spans="2:6" ht="16.2" thickBot="1" x14ac:dyDescent="0.35">
      <c r="B52" s="119" t="s">
        <v>238</v>
      </c>
      <c r="C52" s="1017"/>
      <c r="D52" s="1018"/>
      <c r="E52" s="71"/>
      <c r="F52" s="76"/>
    </row>
    <row r="53" spans="2:6" ht="16.2" thickBot="1" x14ac:dyDescent="0.35">
      <c r="B53" s="119" t="s">
        <v>239</v>
      </c>
      <c r="C53" s="1017"/>
      <c r="D53" s="1018"/>
      <c r="E53" s="71"/>
      <c r="F53" s="76"/>
    </row>
    <row r="54" spans="2:6" ht="16.2" thickBot="1" x14ac:dyDescent="0.35">
      <c r="B54" s="119" t="s">
        <v>240</v>
      </c>
      <c r="C54" s="1017"/>
      <c r="D54" s="1018"/>
      <c r="E54" s="71"/>
      <c r="F54" s="76"/>
    </row>
    <row r="55" spans="2:6" ht="16.2" thickBot="1" x14ac:dyDescent="0.35">
      <c r="B55" s="119" t="s">
        <v>241</v>
      </c>
      <c r="C55" s="1017"/>
      <c r="D55" s="1018"/>
      <c r="E55" s="71"/>
      <c r="F55" s="76"/>
    </row>
    <row r="56" spans="2:6" ht="16.2" thickBot="1" x14ac:dyDescent="0.35">
      <c r="B56" s="117"/>
      <c r="C56" s="986" t="s">
        <v>8</v>
      </c>
      <c r="D56" s="987"/>
      <c r="E56" s="58" t="s">
        <v>9</v>
      </c>
      <c r="F56" s="60">
        <f>F14+F18+F24+F30+F38+F42</f>
        <v>0</v>
      </c>
    </row>
  </sheetData>
  <mergeCells count="46">
    <mergeCell ref="C20:D20"/>
    <mergeCell ref="B2:G2"/>
    <mergeCell ref="B4:C4"/>
    <mergeCell ref="B6:D6"/>
    <mergeCell ref="E6:F6"/>
    <mergeCell ref="B8:F8"/>
    <mergeCell ref="C11:D12"/>
    <mergeCell ref="E11:E12"/>
    <mergeCell ref="F11:F12"/>
    <mergeCell ref="C13:D13"/>
    <mergeCell ref="C14:D14"/>
    <mergeCell ref="C16:D16"/>
    <mergeCell ref="C17:D17"/>
    <mergeCell ref="C18:D18"/>
    <mergeCell ref="C34:D34"/>
    <mergeCell ref="C21:D21"/>
    <mergeCell ref="C22:D22"/>
    <mergeCell ref="C23:D23"/>
    <mergeCell ref="C24:D24"/>
    <mergeCell ref="C26:D26"/>
    <mergeCell ref="C27:D27"/>
    <mergeCell ref="C28:D28"/>
    <mergeCell ref="C29:D29"/>
    <mergeCell ref="C30:D30"/>
    <mergeCell ref="C32:D32"/>
    <mergeCell ref="C33:D33"/>
    <mergeCell ref="C48:D48"/>
    <mergeCell ref="C35:D35"/>
    <mergeCell ref="C36:D36"/>
    <mergeCell ref="C37:D37"/>
    <mergeCell ref="C38:D38"/>
    <mergeCell ref="C40:D40"/>
    <mergeCell ref="C41:D41"/>
    <mergeCell ref="C42:D42"/>
    <mergeCell ref="C44:D44"/>
    <mergeCell ref="C45:D45"/>
    <mergeCell ref="C46:D46"/>
    <mergeCell ref="C47:D47"/>
    <mergeCell ref="C55:D55"/>
    <mergeCell ref="C56:D56"/>
    <mergeCell ref="C49:D49"/>
    <mergeCell ref="C50:D50"/>
    <mergeCell ref="C51:D51"/>
    <mergeCell ref="C52:D52"/>
    <mergeCell ref="C53:D53"/>
    <mergeCell ref="C54:D54"/>
  </mergeCells>
  <pageMargins left="0.70866141732283472" right="0.70866141732283472" top="0.74803149606299213" bottom="0.74803149606299213" header="0.31496062992125984" footer="0.31496062992125984"/>
  <pageSetup paperSize="9" scale="6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37"/>
  <sheetViews>
    <sheetView topLeftCell="D25" workbookViewId="0">
      <selection activeCell="F29" sqref="F29"/>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135</v>
      </c>
      <c r="F6" s="1010"/>
      <c r="G6" s="1010"/>
      <c r="H6" s="23"/>
      <c r="I6" s="23"/>
      <c r="J6" s="23"/>
      <c r="K6" s="23"/>
      <c r="L6" s="26"/>
    </row>
    <row r="8" spans="2:12" ht="15.6" x14ac:dyDescent="0.3">
      <c r="B8" s="969" t="s">
        <v>154</v>
      </c>
      <c r="C8" s="969"/>
      <c r="D8" s="969"/>
      <c r="E8" s="969"/>
      <c r="F8" s="969"/>
      <c r="G8" s="969"/>
    </row>
    <row r="10" spans="2:12" ht="15" thickBot="1" x14ac:dyDescent="0.35">
      <c r="B10" s="148"/>
      <c r="C10" s="148"/>
      <c r="D10" s="148"/>
      <c r="E10" s="148"/>
      <c r="F10" s="148"/>
      <c r="G10" s="148"/>
    </row>
    <row r="11" spans="2:12" ht="30.75" customHeight="1" x14ac:dyDescent="0.3">
      <c r="B11" s="150" t="s">
        <v>3</v>
      </c>
      <c r="C11" s="974" t="s">
        <v>20</v>
      </c>
      <c r="D11" s="976"/>
      <c r="E11" s="963" t="s">
        <v>109</v>
      </c>
      <c r="F11" s="963" t="s">
        <v>110</v>
      </c>
      <c r="G11" s="963" t="s">
        <v>111</v>
      </c>
    </row>
    <row r="12" spans="2:12" ht="16.2" thickBot="1" x14ac:dyDescent="0.35">
      <c r="B12" s="151" t="s">
        <v>4</v>
      </c>
      <c r="C12" s="980"/>
      <c r="D12" s="982"/>
      <c r="E12" s="965"/>
      <c r="F12" s="965"/>
      <c r="G12" s="965"/>
    </row>
    <row r="13" spans="2:12" ht="16.2" thickBot="1" x14ac:dyDescent="0.35">
      <c r="B13" s="12"/>
      <c r="C13" s="998">
        <v>1</v>
      </c>
      <c r="D13" s="999"/>
      <c r="E13" s="152">
        <v>2</v>
      </c>
      <c r="F13" s="152">
        <v>3</v>
      </c>
      <c r="G13" s="152">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149" t="s">
        <v>113</v>
      </c>
      <c r="E15" s="71"/>
      <c r="F15" s="76"/>
      <c r="G15" s="60"/>
    </row>
    <row r="16" spans="2:12" ht="16.2" thickBot="1" x14ac:dyDescent="0.35">
      <c r="B16" s="86" t="s">
        <v>156</v>
      </c>
      <c r="C16" s="1023" t="s">
        <v>173</v>
      </c>
      <c r="D16" s="1024"/>
      <c r="E16" s="71">
        <v>1</v>
      </c>
      <c r="F16" s="76"/>
      <c r="G16" s="60">
        <f t="shared" ref="G16:G22" si="0">E16*F16</f>
        <v>0</v>
      </c>
    </row>
    <row r="17" spans="2:7" ht="16.2" thickBot="1" x14ac:dyDescent="0.35">
      <c r="B17" s="86" t="s">
        <v>166</v>
      </c>
      <c r="C17" s="1023"/>
      <c r="D17" s="1024"/>
      <c r="E17" s="71"/>
      <c r="F17" s="76"/>
      <c r="G17" s="60">
        <f t="shared" si="0"/>
        <v>0</v>
      </c>
    </row>
    <row r="18" spans="2:7" ht="16.2" thickBot="1" x14ac:dyDescent="0.35">
      <c r="B18" s="86" t="s">
        <v>167</v>
      </c>
      <c r="C18" s="1023"/>
      <c r="D18" s="1024"/>
      <c r="E18" s="71"/>
      <c r="F18" s="76"/>
      <c r="G18" s="60">
        <f t="shared" si="0"/>
        <v>0</v>
      </c>
    </row>
    <row r="19" spans="2:7" ht="16.2" thickBot="1" x14ac:dyDescent="0.35">
      <c r="B19" s="86" t="s">
        <v>168</v>
      </c>
      <c r="C19" s="1023"/>
      <c r="D19" s="1024"/>
      <c r="E19" s="71"/>
      <c r="F19" s="76"/>
      <c r="G19" s="60">
        <f t="shared" si="0"/>
        <v>0</v>
      </c>
    </row>
    <row r="20" spans="2:7" ht="16.2" thickBot="1" x14ac:dyDescent="0.35">
      <c r="B20" s="86" t="s">
        <v>169</v>
      </c>
      <c r="C20" s="1023"/>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c r="D26" s="1024"/>
      <c r="E26" s="71"/>
      <c r="F26" s="76"/>
      <c r="G26" s="60">
        <f>E26*F26*247</f>
        <v>0</v>
      </c>
    </row>
    <row r="27" spans="2:7" ht="16.2" thickBot="1" x14ac:dyDescent="0.35">
      <c r="B27" s="86" t="s">
        <v>158</v>
      </c>
      <c r="C27" s="1023"/>
      <c r="D27" s="1024"/>
      <c r="E27" s="71"/>
      <c r="F27" s="76"/>
      <c r="G27" s="60">
        <f>E27*F27*247</f>
        <v>0</v>
      </c>
    </row>
    <row r="28" spans="2:7" ht="16.2" thickBot="1" x14ac:dyDescent="0.35">
      <c r="B28" s="86" t="s">
        <v>159</v>
      </c>
      <c r="C28" s="1023" t="s">
        <v>183</v>
      </c>
      <c r="D28" s="1024"/>
      <c r="E28" s="71">
        <v>1</v>
      </c>
      <c r="F28" s="76"/>
      <c r="G28" s="60">
        <f t="shared" ref="G28:G36" si="1">E28*F28</f>
        <v>0</v>
      </c>
    </row>
    <row r="29" spans="2:7" ht="16.2" thickBot="1" x14ac:dyDescent="0.35">
      <c r="B29" s="86" t="s">
        <v>160</v>
      </c>
      <c r="C29" s="1023" t="s">
        <v>178</v>
      </c>
      <c r="D29" s="1024"/>
      <c r="E29" s="71">
        <v>1</v>
      </c>
      <c r="F29" s="76"/>
      <c r="G29" s="60">
        <f t="shared" si="1"/>
        <v>0</v>
      </c>
    </row>
    <row r="30" spans="2:7" ht="16.2" thickBot="1" x14ac:dyDescent="0.35">
      <c r="B30" s="86" t="s">
        <v>161</v>
      </c>
      <c r="C30" s="1023" t="s">
        <v>182</v>
      </c>
      <c r="D30" s="1024"/>
      <c r="E30" s="71">
        <v>1</v>
      </c>
      <c r="F30" s="76"/>
      <c r="G30" s="60">
        <f t="shared" si="1"/>
        <v>0</v>
      </c>
    </row>
    <row r="31" spans="2:7" ht="16.2" thickBot="1" x14ac:dyDescent="0.35">
      <c r="B31" s="86" t="s">
        <v>162</v>
      </c>
      <c r="C31" s="1023"/>
      <c r="D31" s="1024"/>
      <c r="E31" s="71"/>
      <c r="F31" s="76"/>
      <c r="G31" s="60">
        <f t="shared" si="1"/>
        <v>0</v>
      </c>
    </row>
    <row r="32" spans="2:7" ht="16.2" thickBot="1" x14ac:dyDescent="0.35">
      <c r="B32" s="86" t="s">
        <v>163</v>
      </c>
      <c r="C32" s="1023"/>
      <c r="D32" s="1024"/>
      <c r="E32" s="71"/>
      <c r="F32" s="76"/>
      <c r="G32" s="60">
        <f t="shared" si="1"/>
        <v>0</v>
      </c>
    </row>
    <row r="33" spans="2:7" ht="16.2" thickBot="1" x14ac:dyDescent="0.35">
      <c r="B33" s="86" t="s">
        <v>164</v>
      </c>
      <c r="C33" s="1023"/>
      <c r="D33" s="1024"/>
      <c r="E33" s="71"/>
      <c r="F33" s="76"/>
      <c r="G33" s="60">
        <f t="shared" si="1"/>
        <v>0</v>
      </c>
    </row>
    <row r="34" spans="2:7" ht="16.2" thickBot="1" x14ac:dyDescent="0.35">
      <c r="B34" s="86" t="s">
        <v>165</v>
      </c>
      <c r="C34" s="1023"/>
      <c r="D34" s="1024"/>
      <c r="E34" s="71"/>
      <c r="F34" s="76"/>
      <c r="G34" s="60">
        <f t="shared" si="1"/>
        <v>0</v>
      </c>
    </row>
    <row r="35" spans="2:7" ht="16.2" thickBot="1" x14ac:dyDescent="0.35">
      <c r="B35" s="86" t="s">
        <v>255</v>
      </c>
      <c r="C35" s="1023"/>
      <c r="D35" s="1024"/>
      <c r="E35" s="71"/>
      <c r="F35" s="76"/>
      <c r="G35" s="60">
        <f t="shared" si="1"/>
        <v>0</v>
      </c>
    </row>
    <row r="36" spans="2:7" ht="16.2" thickBot="1" x14ac:dyDescent="0.35">
      <c r="B36" s="86" t="s">
        <v>257</v>
      </c>
      <c r="C36" s="1023"/>
      <c r="D36" s="1024"/>
      <c r="E36" s="71"/>
      <c r="F36" s="76"/>
      <c r="G36" s="60">
        <f t="shared" si="1"/>
        <v>0</v>
      </c>
    </row>
    <row r="37" spans="2:7" ht="16.2" thickBot="1" x14ac:dyDescent="0.35">
      <c r="B37" s="67"/>
      <c r="C37" s="966" t="s">
        <v>8</v>
      </c>
      <c r="D37" s="967"/>
      <c r="E37" s="71" t="s">
        <v>138</v>
      </c>
      <c r="F37" s="76" t="s">
        <v>9</v>
      </c>
      <c r="G37" s="60">
        <f>G24</f>
        <v>0</v>
      </c>
    </row>
  </sheetData>
  <sheetProtection password="F958" sheet="1"/>
  <mergeCells count="33">
    <mergeCell ref="C35:D35"/>
    <mergeCell ref="C36:D36"/>
    <mergeCell ref="C37:D37"/>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4:D14"/>
    <mergeCell ref="C16:D16"/>
    <mergeCell ref="C17:D17"/>
    <mergeCell ref="C18:D18"/>
    <mergeCell ref="C19:D19"/>
    <mergeCell ref="C11:D12"/>
    <mergeCell ref="E11:E12"/>
    <mergeCell ref="F11:F12"/>
    <mergeCell ref="G11:G12"/>
    <mergeCell ref="C13:D13"/>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F213"/>
  <sheetViews>
    <sheetView view="pageBreakPreview" topLeftCell="O113" zoomScaleNormal="125" zoomScaleSheetLayoutView="100" workbookViewId="0">
      <selection activeCell="BW167" sqref="BW167"/>
    </sheetView>
  </sheetViews>
  <sheetFormatPr defaultColWidth="1.44140625" defaultRowHeight="13.2" x14ac:dyDescent="0.25"/>
  <cols>
    <col min="1" max="20" width="1.44140625" style="185"/>
    <col min="21" max="21" width="2.109375" style="185" customWidth="1"/>
    <col min="22" max="36" width="1.44140625" style="185"/>
    <col min="37" max="37" width="1.44140625" style="185" customWidth="1"/>
    <col min="38" max="47" width="1.44140625" style="185"/>
    <col min="48" max="48" width="6.109375" style="185" customWidth="1"/>
    <col min="49" max="73" width="1.44140625" style="185"/>
    <col min="74" max="74" width="14" style="185" customWidth="1"/>
    <col min="75" max="75" width="13.44140625" style="224" customWidth="1"/>
    <col min="76" max="76" width="14.109375" style="186" customWidth="1"/>
    <col min="77" max="77" width="19.33203125" style="185" customWidth="1"/>
    <col min="78" max="78" width="9.88671875" style="191" customWidth="1"/>
    <col min="79" max="79" width="10" style="302" customWidth="1"/>
    <col min="80" max="80" width="11.6640625" style="185" customWidth="1"/>
    <col min="81" max="81" width="14.88671875" style="185" customWidth="1"/>
    <col min="82" max="83" width="1.44140625" style="185"/>
    <col min="84" max="84" width="11.44140625" style="185" bestFit="1" customWidth="1"/>
    <col min="85" max="16384" width="1.44140625" style="185"/>
  </cols>
  <sheetData>
    <row r="1" spans="2:81" s="183" customFormat="1" ht="10.199999999999999" hidden="1" x14ac:dyDescent="0.2">
      <c r="BW1" s="223"/>
      <c r="BX1" s="233"/>
      <c r="BZ1" s="184"/>
      <c r="CA1" s="245"/>
      <c r="CC1" s="184" t="s">
        <v>374</v>
      </c>
    </row>
    <row r="2" spans="2:81" s="184" customFormat="1" ht="10.199999999999999" hidden="1" x14ac:dyDescent="0.2">
      <c r="BW2" s="223"/>
      <c r="BX2" s="233"/>
      <c r="CA2" s="244"/>
      <c r="CC2" s="184" t="s">
        <v>375</v>
      </c>
    </row>
    <row r="3" spans="2:81" s="183" customFormat="1" ht="10.199999999999999" hidden="1" x14ac:dyDescent="0.2">
      <c r="BW3" s="223"/>
      <c r="BX3" s="233"/>
      <c r="BZ3" s="184"/>
      <c r="CA3" s="245"/>
      <c r="CC3" s="184" t="s">
        <v>376</v>
      </c>
    </row>
    <row r="4" spans="2:81" s="183" customFormat="1" ht="10.199999999999999" hidden="1" x14ac:dyDescent="0.2">
      <c r="BW4" s="223"/>
      <c r="BX4" s="233"/>
      <c r="BZ4" s="184"/>
      <c r="CA4" s="245"/>
      <c r="CC4" s="184" t="s">
        <v>377</v>
      </c>
    </row>
    <row r="5" spans="2:81" s="183" customFormat="1" ht="10.199999999999999" hidden="1" x14ac:dyDescent="0.2">
      <c r="BW5" s="223"/>
      <c r="BX5" s="233"/>
      <c r="BZ5" s="184"/>
      <c r="CA5" s="245"/>
      <c r="CC5" s="184" t="s">
        <v>378</v>
      </c>
    </row>
    <row r="6" spans="2:81" hidden="1" x14ac:dyDescent="0.25"/>
    <row r="7" spans="2:81" hidden="1" x14ac:dyDescent="0.25">
      <c r="BX7" s="448" t="s">
        <v>379</v>
      </c>
      <c r="BY7" s="448"/>
      <c r="BZ7" s="448"/>
      <c r="CA7" s="448"/>
      <c r="CB7" s="448"/>
      <c r="CC7" s="448"/>
    </row>
    <row r="8" spans="2:81" ht="15" hidden="1" customHeight="1" x14ac:dyDescent="0.25">
      <c r="BX8" s="467" t="s">
        <v>380</v>
      </c>
      <c r="BY8" s="467"/>
      <c r="BZ8" s="467"/>
      <c r="CA8" s="467"/>
      <c r="CB8" s="467"/>
      <c r="CC8" s="467"/>
    </row>
    <row r="9" spans="2:81" s="188" customFormat="1" ht="9.6" hidden="1" x14ac:dyDescent="0.3">
      <c r="BW9" s="225"/>
      <c r="BX9" s="775" t="s">
        <v>381</v>
      </c>
      <c r="BY9" s="775"/>
      <c r="BZ9" s="775"/>
      <c r="CA9" s="775"/>
      <c r="CB9" s="775"/>
      <c r="CC9" s="775"/>
    </row>
    <row r="10" spans="2:81" ht="15" hidden="1" customHeight="1" x14ac:dyDescent="0.25">
      <c r="BX10" s="467"/>
      <c r="BY10" s="467"/>
      <c r="BZ10" s="467"/>
      <c r="CA10" s="467"/>
      <c r="CB10" s="467"/>
      <c r="CC10" s="467"/>
    </row>
    <row r="11" spans="2:81" s="188" customFormat="1" ht="9.6" hidden="1" x14ac:dyDescent="0.3">
      <c r="BW11" s="225"/>
      <c r="BX11" s="775" t="s">
        <v>382</v>
      </c>
      <c r="BY11" s="775"/>
      <c r="BZ11" s="775"/>
      <c r="CA11" s="775"/>
      <c r="CB11" s="775"/>
      <c r="CC11" s="775"/>
    </row>
    <row r="12" spans="2:81" ht="15" hidden="1" customHeight="1" x14ac:dyDescent="0.25">
      <c r="BX12" s="187"/>
      <c r="BY12" s="467" t="s">
        <v>366</v>
      </c>
      <c r="BZ12" s="467"/>
      <c r="CA12" s="467"/>
      <c r="CB12" s="467"/>
      <c r="CC12" s="467"/>
    </row>
    <row r="13" spans="2:81" s="188" customFormat="1" ht="9.6" hidden="1" x14ac:dyDescent="0.3">
      <c r="BW13" s="225"/>
      <c r="BX13" s="189" t="s">
        <v>383</v>
      </c>
      <c r="BY13" s="445" t="s">
        <v>384</v>
      </c>
      <c r="BZ13" s="445"/>
      <c r="CA13" s="445"/>
      <c r="CB13" s="445"/>
      <c r="CC13" s="445"/>
    </row>
    <row r="14" spans="2:81" ht="15" hidden="1" customHeight="1" x14ac:dyDescent="0.25">
      <c r="BX14" s="186" t="s">
        <v>756</v>
      </c>
      <c r="BY14" s="190" t="s">
        <v>754</v>
      </c>
      <c r="BZ14" s="191" t="s">
        <v>755</v>
      </c>
    </row>
    <row r="15" spans="2:81" hidden="1" x14ac:dyDescent="0.25"/>
    <row r="16" spans="2:81" s="193" customFormat="1" ht="15.75" hidden="1" customHeight="1" x14ac:dyDescent="0.3">
      <c r="B16" s="192"/>
      <c r="C16" s="192"/>
      <c r="D16" s="192"/>
      <c r="E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F16" s="192"/>
      <c r="BG16" s="192"/>
      <c r="BH16" s="192"/>
      <c r="BI16" s="192"/>
      <c r="BJ16" s="192"/>
      <c r="BK16" s="192"/>
      <c r="BL16" s="192"/>
      <c r="BM16" s="192"/>
      <c r="BN16" s="192"/>
      <c r="BO16" s="192"/>
      <c r="BP16" s="192"/>
      <c r="BQ16" s="192"/>
      <c r="BR16" s="192"/>
      <c r="BS16" s="192"/>
      <c r="BT16" s="192"/>
      <c r="BU16" s="192"/>
      <c r="BV16" s="192"/>
      <c r="BW16" s="192"/>
      <c r="BX16" s="213"/>
      <c r="BY16" s="192"/>
      <c r="BZ16" s="341"/>
      <c r="CA16" s="303"/>
      <c r="CB16" s="192"/>
      <c r="CC16" s="192"/>
    </row>
    <row r="17" spans="2:81" s="193" customFormat="1" ht="18.75" hidden="1" customHeight="1" x14ac:dyDescent="0.3">
      <c r="B17" s="770" t="s">
        <v>386</v>
      </c>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770"/>
      <c r="AL17" s="770"/>
      <c r="AM17" s="770"/>
      <c r="AN17" s="770"/>
      <c r="AO17" s="770"/>
      <c r="AP17" s="770"/>
      <c r="AQ17" s="770"/>
      <c r="AR17" s="770"/>
      <c r="AS17" s="770"/>
      <c r="AT17" s="770"/>
      <c r="AU17" s="770"/>
      <c r="AV17" s="770"/>
      <c r="AW17" s="770"/>
      <c r="AX17" s="770"/>
      <c r="AY17" s="770"/>
      <c r="AZ17" s="770"/>
      <c r="BA17" s="770"/>
      <c r="BB17" s="770"/>
      <c r="BC17" s="770"/>
      <c r="BD17" s="770"/>
      <c r="BE17" s="770"/>
      <c r="BF17" s="770"/>
      <c r="BG17" s="770"/>
      <c r="BH17" s="770"/>
      <c r="BI17" s="770"/>
      <c r="BJ17" s="770"/>
      <c r="BK17" s="770"/>
      <c r="BL17" s="770"/>
      <c r="BM17" s="770"/>
      <c r="BN17" s="770"/>
      <c r="BO17" s="770"/>
      <c r="BP17" s="770"/>
      <c r="BQ17" s="770"/>
      <c r="BR17" s="770"/>
      <c r="BS17" s="770"/>
      <c r="BT17" s="770"/>
      <c r="BU17" s="770"/>
      <c r="BV17" s="770"/>
      <c r="BW17" s="770"/>
      <c r="BX17" s="770"/>
      <c r="BY17" s="770"/>
      <c r="BZ17" s="771" t="s">
        <v>120</v>
      </c>
      <c r="CA17" s="771"/>
      <c r="CB17" s="771"/>
      <c r="CC17" s="772"/>
    </row>
    <row r="18" spans="2:81" ht="9.9" hidden="1" customHeight="1" thickBot="1" x14ac:dyDescent="0.3">
      <c r="BZ18" s="773"/>
      <c r="CA18" s="773"/>
      <c r="CB18" s="773"/>
      <c r="CC18" s="774"/>
    </row>
    <row r="19" spans="2:81" ht="15" hidden="1" customHeight="1" x14ac:dyDescent="0.25">
      <c r="AN19" s="191" t="s">
        <v>387</v>
      </c>
      <c r="AO19" s="458" t="s">
        <v>757</v>
      </c>
      <c r="AP19" s="458"/>
      <c r="AQ19" s="458"/>
      <c r="AR19" s="185" t="s">
        <v>388</v>
      </c>
      <c r="AT19" s="458" t="s">
        <v>754</v>
      </c>
      <c r="AU19" s="458"/>
      <c r="AV19" s="458"/>
      <c r="AW19" s="458"/>
      <c r="AX19" s="458"/>
      <c r="AY19" s="458"/>
      <c r="AZ19" s="458"/>
      <c r="BA19" s="458"/>
      <c r="BB19" s="458"/>
      <c r="BC19" s="458"/>
      <c r="BD19" s="458"/>
      <c r="BE19" s="459">
        <v>20</v>
      </c>
      <c r="BF19" s="459"/>
      <c r="BG19" s="460" t="s">
        <v>758</v>
      </c>
      <c r="BH19" s="460"/>
      <c r="BI19" s="460"/>
      <c r="BJ19" s="185" t="s">
        <v>389</v>
      </c>
      <c r="BY19" s="185" t="s">
        <v>122</v>
      </c>
      <c r="BZ19" s="462" t="s">
        <v>390</v>
      </c>
      <c r="CA19" s="462"/>
      <c r="CB19" s="462"/>
      <c r="CC19" s="463"/>
    </row>
    <row r="20" spans="2:81" ht="21.75" hidden="1" customHeight="1" x14ac:dyDescent="0.25">
      <c r="B20" s="185" t="s">
        <v>391</v>
      </c>
      <c r="BY20" s="185" t="s">
        <v>392</v>
      </c>
      <c r="BZ20" s="455" t="s">
        <v>287</v>
      </c>
      <c r="CA20" s="455"/>
      <c r="CB20" s="455"/>
      <c r="CC20" s="456"/>
    </row>
    <row r="21" spans="2:81" ht="15" hidden="1" customHeight="1" x14ac:dyDescent="0.25">
      <c r="B21" s="185" t="s">
        <v>393</v>
      </c>
      <c r="V21" s="467" t="s">
        <v>289</v>
      </c>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7"/>
      <c r="AZ21" s="467"/>
      <c r="BA21" s="467"/>
      <c r="BB21" s="467"/>
      <c r="BC21" s="467"/>
      <c r="BD21" s="467"/>
      <c r="BE21" s="467"/>
      <c r="BF21" s="467"/>
      <c r="BG21" s="467"/>
      <c r="BH21" s="467"/>
      <c r="BI21" s="467"/>
      <c r="BJ21" s="467"/>
      <c r="BK21" s="467"/>
      <c r="BL21" s="467"/>
      <c r="BM21" s="467"/>
      <c r="BN21" s="467"/>
      <c r="BO21" s="467"/>
      <c r="BP21" s="467"/>
      <c r="BQ21" s="467"/>
      <c r="BR21" s="467"/>
      <c r="BS21" s="467"/>
      <c r="BT21" s="467"/>
      <c r="BU21" s="467"/>
      <c r="BV21" s="467"/>
      <c r="BW21" s="467"/>
      <c r="BY21" s="185" t="s">
        <v>394</v>
      </c>
      <c r="BZ21" s="455" t="s">
        <v>395</v>
      </c>
      <c r="CA21" s="455"/>
      <c r="CB21" s="455"/>
      <c r="CC21" s="456"/>
    </row>
    <row r="22" spans="2:81" ht="15" hidden="1" customHeight="1" x14ac:dyDescent="0.25">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226"/>
      <c r="BY22" s="185" t="s">
        <v>392</v>
      </c>
      <c r="BZ22" s="455"/>
      <c r="CA22" s="455"/>
      <c r="CB22" s="455"/>
      <c r="CC22" s="456"/>
    </row>
    <row r="23" spans="2:81" ht="15" hidden="1" customHeight="1" x14ac:dyDescent="0.25">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226"/>
      <c r="BY23" s="185" t="s">
        <v>396</v>
      </c>
      <c r="BZ23" s="455" t="s">
        <v>753</v>
      </c>
      <c r="CA23" s="455"/>
      <c r="CB23" s="455"/>
      <c r="CC23" s="456"/>
    </row>
    <row r="24" spans="2:81" ht="15" hidden="1" customHeight="1" x14ac:dyDescent="0.25">
      <c r="B24" s="185" t="s">
        <v>397</v>
      </c>
      <c r="J24" s="467" t="s">
        <v>290</v>
      </c>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467"/>
      <c r="BO24" s="467"/>
      <c r="BP24" s="467"/>
      <c r="BQ24" s="467"/>
      <c r="BR24" s="467"/>
      <c r="BS24" s="467"/>
      <c r="BT24" s="467"/>
      <c r="BU24" s="467"/>
      <c r="BV24" s="467"/>
      <c r="BW24" s="467"/>
      <c r="BY24" s="185" t="s">
        <v>398</v>
      </c>
      <c r="BZ24" s="455" t="s">
        <v>399</v>
      </c>
      <c r="CA24" s="455"/>
      <c r="CB24" s="455"/>
      <c r="CC24" s="456"/>
    </row>
    <row r="25" spans="2:81" ht="15" hidden="1" customHeight="1" thickBot="1" x14ac:dyDescent="0.3">
      <c r="B25" s="185" t="s">
        <v>400</v>
      </c>
      <c r="BY25" s="185" t="s">
        <v>401</v>
      </c>
      <c r="BZ25" s="465" t="s">
        <v>402</v>
      </c>
      <c r="CA25" s="465"/>
      <c r="CB25" s="465"/>
      <c r="CC25" s="466"/>
    </row>
    <row r="26" spans="2:81" ht="15" customHeight="1" x14ac:dyDescent="0.25">
      <c r="BZ26" s="239"/>
      <c r="CA26" s="239"/>
      <c r="CB26" s="239"/>
      <c r="CC26" s="239"/>
    </row>
    <row r="27" spans="2:81" x14ac:dyDescent="0.25">
      <c r="B27" s="746" t="s">
        <v>403</v>
      </c>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6"/>
      <c r="AN27" s="746"/>
      <c r="AO27" s="746"/>
      <c r="AP27" s="746"/>
      <c r="AQ27" s="746"/>
      <c r="AR27" s="746"/>
      <c r="AS27" s="746"/>
      <c r="AT27" s="746"/>
      <c r="AU27" s="746"/>
      <c r="AV27" s="746"/>
      <c r="AW27" s="746"/>
      <c r="AX27" s="746"/>
      <c r="AY27" s="746"/>
      <c r="AZ27" s="746"/>
      <c r="BA27" s="746"/>
      <c r="BB27" s="746"/>
      <c r="BC27" s="746"/>
      <c r="BD27" s="746"/>
      <c r="BE27" s="746"/>
      <c r="BF27" s="746"/>
      <c r="BG27" s="746"/>
      <c r="BH27" s="746"/>
      <c r="BI27" s="746"/>
      <c r="BJ27" s="746"/>
      <c r="BK27" s="746"/>
      <c r="BL27" s="746"/>
      <c r="BM27" s="746"/>
      <c r="BN27" s="746"/>
      <c r="BO27" s="746"/>
      <c r="BP27" s="746"/>
      <c r="BQ27" s="746"/>
      <c r="BR27" s="746"/>
      <c r="BS27" s="746"/>
      <c r="BT27" s="746"/>
      <c r="BU27" s="746"/>
      <c r="BV27" s="746"/>
      <c r="BW27" s="746"/>
      <c r="BX27" s="746"/>
      <c r="BY27" s="746"/>
      <c r="BZ27" s="746"/>
      <c r="CA27" s="746"/>
      <c r="CB27" s="746"/>
      <c r="CC27" s="746"/>
    </row>
    <row r="28" spans="2:81" ht="13.8" thickBot="1" x14ac:dyDescent="0.3"/>
    <row r="29" spans="2:81" s="195" customFormat="1" ht="12" customHeight="1" x14ac:dyDescent="0.25">
      <c r="B29" s="747" t="s">
        <v>42</v>
      </c>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8"/>
      <c r="AL29" s="748"/>
      <c r="AM29" s="748"/>
      <c r="AN29" s="748"/>
      <c r="AO29" s="748"/>
      <c r="AP29" s="748"/>
      <c r="AQ29" s="748"/>
      <c r="AR29" s="748"/>
      <c r="AS29" s="748"/>
      <c r="AT29" s="748"/>
      <c r="AU29" s="748"/>
      <c r="AV29" s="749"/>
      <c r="AW29" s="750" t="s">
        <v>404</v>
      </c>
      <c r="AX29" s="748"/>
      <c r="AY29" s="748"/>
      <c r="AZ29" s="749"/>
      <c r="BA29" s="750" t="s">
        <v>405</v>
      </c>
      <c r="BB29" s="748"/>
      <c r="BC29" s="748"/>
      <c r="BD29" s="748"/>
      <c r="BE29" s="748"/>
      <c r="BF29" s="749"/>
      <c r="BG29" s="750" t="s">
        <v>406</v>
      </c>
      <c r="BH29" s="748"/>
      <c r="BI29" s="748"/>
      <c r="BJ29" s="748"/>
      <c r="BK29" s="748"/>
      <c r="BL29" s="749"/>
      <c r="BM29" s="751" t="s">
        <v>829</v>
      </c>
      <c r="BN29" s="752"/>
      <c r="BO29" s="752"/>
      <c r="BP29" s="752"/>
      <c r="BQ29" s="752"/>
      <c r="BR29" s="752"/>
      <c r="BS29" s="752"/>
      <c r="BT29" s="752"/>
      <c r="BU29" s="753"/>
      <c r="BV29" s="760" t="s">
        <v>407</v>
      </c>
      <c r="BW29" s="760"/>
      <c r="BX29" s="760"/>
      <c r="BY29" s="760"/>
      <c r="BZ29" s="760"/>
      <c r="CA29" s="760"/>
      <c r="CB29" s="760"/>
      <c r="CC29" s="761"/>
    </row>
    <row r="30" spans="2:81" s="195" customFormat="1" ht="12" customHeight="1" x14ac:dyDescent="0.25">
      <c r="B30" s="742"/>
      <c r="C30" s="743"/>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4"/>
      <c r="AW30" s="745" t="s">
        <v>408</v>
      </c>
      <c r="AX30" s="743"/>
      <c r="AY30" s="743"/>
      <c r="AZ30" s="744"/>
      <c r="BA30" s="196" t="s">
        <v>409</v>
      </c>
      <c r="BB30" s="197"/>
      <c r="BC30" s="197"/>
      <c r="BD30" s="197"/>
      <c r="BE30" s="197"/>
      <c r="BF30" s="198"/>
      <c r="BG30" s="745" t="s">
        <v>410</v>
      </c>
      <c r="BH30" s="743"/>
      <c r="BI30" s="743"/>
      <c r="BJ30" s="743"/>
      <c r="BK30" s="743"/>
      <c r="BL30" s="744"/>
      <c r="BM30" s="754"/>
      <c r="BN30" s="755"/>
      <c r="BO30" s="755"/>
      <c r="BP30" s="755"/>
      <c r="BQ30" s="755"/>
      <c r="BR30" s="755"/>
      <c r="BS30" s="755"/>
      <c r="BT30" s="755"/>
      <c r="BU30" s="756"/>
      <c r="BV30" s="763" t="s">
        <v>830</v>
      </c>
      <c r="BW30" s="763"/>
      <c r="BX30" s="763"/>
      <c r="BY30" s="763"/>
      <c r="BZ30" s="763"/>
      <c r="CA30" s="763"/>
      <c r="CB30" s="763"/>
      <c r="CC30" s="764"/>
    </row>
    <row r="31" spans="2:81" s="195" customFormat="1" ht="32.25" customHeight="1" x14ac:dyDescent="0.25">
      <c r="B31" s="742"/>
      <c r="C31" s="743"/>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4"/>
      <c r="AW31" s="745"/>
      <c r="AX31" s="743"/>
      <c r="AY31" s="743"/>
      <c r="AZ31" s="744"/>
      <c r="BA31" s="745" t="s">
        <v>411</v>
      </c>
      <c r="BB31" s="743"/>
      <c r="BC31" s="743"/>
      <c r="BD31" s="743"/>
      <c r="BE31" s="743"/>
      <c r="BF31" s="744"/>
      <c r="BG31" s="745" t="s">
        <v>412</v>
      </c>
      <c r="BH31" s="743"/>
      <c r="BI31" s="743"/>
      <c r="BJ31" s="743"/>
      <c r="BK31" s="743"/>
      <c r="BL31" s="744"/>
      <c r="BM31" s="754"/>
      <c r="BN31" s="755"/>
      <c r="BO31" s="755"/>
      <c r="BP31" s="755"/>
      <c r="BQ31" s="755"/>
      <c r="BR31" s="755"/>
      <c r="BS31" s="755"/>
      <c r="BT31" s="755"/>
      <c r="BU31" s="756"/>
      <c r="BV31" s="762" t="s">
        <v>413</v>
      </c>
      <c r="BW31" s="762"/>
      <c r="BX31" s="762"/>
      <c r="BY31" s="762" t="s">
        <v>136</v>
      </c>
      <c r="BZ31" s="762" t="s">
        <v>137</v>
      </c>
      <c r="CA31" s="762"/>
      <c r="CB31" s="762"/>
      <c r="CC31" s="765"/>
    </row>
    <row r="32" spans="2:81" s="195" customFormat="1" ht="30" customHeight="1" x14ac:dyDescent="0.25">
      <c r="B32" s="742"/>
      <c r="C32" s="743"/>
      <c r="D32" s="743"/>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43"/>
      <c r="AM32" s="743"/>
      <c r="AN32" s="743"/>
      <c r="AO32" s="743"/>
      <c r="AP32" s="743"/>
      <c r="AQ32" s="743"/>
      <c r="AR32" s="743"/>
      <c r="AS32" s="743"/>
      <c r="AT32" s="743"/>
      <c r="AU32" s="743"/>
      <c r="AV32" s="744"/>
      <c r="AW32" s="745"/>
      <c r="AX32" s="743"/>
      <c r="AY32" s="743"/>
      <c r="AZ32" s="744"/>
      <c r="BA32" s="745" t="s">
        <v>414</v>
      </c>
      <c r="BB32" s="743"/>
      <c r="BC32" s="743"/>
      <c r="BD32" s="743"/>
      <c r="BE32" s="743"/>
      <c r="BF32" s="744"/>
      <c r="BG32" s="745"/>
      <c r="BH32" s="743"/>
      <c r="BI32" s="743"/>
      <c r="BJ32" s="743"/>
      <c r="BK32" s="743"/>
      <c r="BL32" s="744"/>
      <c r="BM32" s="754"/>
      <c r="BN32" s="755"/>
      <c r="BO32" s="755"/>
      <c r="BP32" s="755"/>
      <c r="BQ32" s="755"/>
      <c r="BR32" s="755"/>
      <c r="BS32" s="755"/>
      <c r="BT32" s="755"/>
      <c r="BU32" s="756"/>
      <c r="BV32" s="762" t="s">
        <v>415</v>
      </c>
      <c r="BW32" s="767" t="s">
        <v>416</v>
      </c>
      <c r="BX32" s="790" t="s">
        <v>417</v>
      </c>
      <c r="BY32" s="766"/>
      <c r="BZ32" s="791" t="s">
        <v>133</v>
      </c>
      <c r="CA32" s="792" t="s">
        <v>258</v>
      </c>
      <c r="CB32" s="762" t="s">
        <v>355</v>
      </c>
      <c r="CC32" s="765" t="s">
        <v>418</v>
      </c>
    </row>
    <row r="33" spans="2:81" s="195" customFormat="1" ht="12" customHeight="1" x14ac:dyDescent="0.25">
      <c r="B33" s="742"/>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J33" s="743"/>
      <c r="AK33" s="743"/>
      <c r="AL33" s="743"/>
      <c r="AM33" s="743"/>
      <c r="AN33" s="743"/>
      <c r="AO33" s="743"/>
      <c r="AP33" s="743"/>
      <c r="AQ33" s="743"/>
      <c r="AR33" s="743"/>
      <c r="AS33" s="743"/>
      <c r="AT33" s="743"/>
      <c r="AU33" s="743"/>
      <c r="AV33" s="744"/>
      <c r="AW33" s="745"/>
      <c r="AX33" s="743"/>
      <c r="AY33" s="743"/>
      <c r="AZ33" s="744"/>
      <c r="BA33" s="196" t="s">
        <v>419</v>
      </c>
      <c r="BB33" s="197"/>
      <c r="BC33" s="197"/>
      <c r="BD33" s="197"/>
      <c r="BE33" s="197"/>
      <c r="BF33" s="198"/>
      <c r="BG33" s="745"/>
      <c r="BH33" s="743"/>
      <c r="BI33" s="743"/>
      <c r="BJ33" s="743"/>
      <c r="BK33" s="743"/>
      <c r="BL33" s="744"/>
      <c r="BM33" s="754"/>
      <c r="BN33" s="755"/>
      <c r="BO33" s="755"/>
      <c r="BP33" s="755"/>
      <c r="BQ33" s="755"/>
      <c r="BR33" s="755"/>
      <c r="BS33" s="755"/>
      <c r="BT33" s="755"/>
      <c r="BU33" s="756"/>
      <c r="BV33" s="762"/>
      <c r="BW33" s="768"/>
      <c r="BX33" s="790"/>
      <c r="BY33" s="766"/>
      <c r="BZ33" s="791"/>
      <c r="CA33" s="792"/>
      <c r="CB33" s="762"/>
      <c r="CC33" s="765"/>
    </row>
    <row r="34" spans="2:81" s="195" customFormat="1" ht="80.25" customHeight="1" x14ac:dyDescent="0.25">
      <c r="B34" s="742"/>
      <c r="C34" s="743"/>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743"/>
      <c r="AI34" s="743"/>
      <c r="AJ34" s="743"/>
      <c r="AK34" s="743"/>
      <c r="AL34" s="743"/>
      <c r="AM34" s="743"/>
      <c r="AN34" s="743"/>
      <c r="AO34" s="743"/>
      <c r="AP34" s="743"/>
      <c r="AQ34" s="743"/>
      <c r="AR34" s="743"/>
      <c r="AS34" s="743"/>
      <c r="AT34" s="743"/>
      <c r="AU34" s="743"/>
      <c r="AV34" s="744"/>
      <c r="AW34" s="745"/>
      <c r="AX34" s="743"/>
      <c r="AY34" s="743"/>
      <c r="AZ34" s="744"/>
      <c r="BA34" s="199" t="s">
        <v>420</v>
      </c>
      <c r="BB34" s="200"/>
      <c r="BC34" s="200"/>
      <c r="BD34" s="200"/>
      <c r="BE34" s="200"/>
      <c r="BF34" s="201"/>
      <c r="BG34" s="745"/>
      <c r="BH34" s="743"/>
      <c r="BI34" s="743"/>
      <c r="BJ34" s="743"/>
      <c r="BK34" s="743"/>
      <c r="BL34" s="744"/>
      <c r="BM34" s="757"/>
      <c r="BN34" s="758"/>
      <c r="BO34" s="758"/>
      <c r="BP34" s="758"/>
      <c r="BQ34" s="758"/>
      <c r="BR34" s="758"/>
      <c r="BS34" s="758"/>
      <c r="BT34" s="758"/>
      <c r="BU34" s="759"/>
      <c r="BV34" s="762"/>
      <c r="BW34" s="769"/>
      <c r="BX34" s="790"/>
      <c r="BY34" s="766"/>
      <c r="BZ34" s="791"/>
      <c r="CA34" s="792"/>
      <c r="CB34" s="762"/>
      <c r="CC34" s="765"/>
    </row>
    <row r="35" spans="2:81" s="195" customFormat="1" ht="12" customHeight="1" thickBot="1" x14ac:dyDescent="0.3">
      <c r="B35" s="732">
        <v>1</v>
      </c>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4">
        <v>2</v>
      </c>
      <c r="AX35" s="734"/>
      <c r="AY35" s="734"/>
      <c r="AZ35" s="734"/>
      <c r="BA35" s="734">
        <v>3</v>
      </c>
      <c r="BB35" s="734"/>
      <c r="BC35" s="734"/>
      <c r="BD35" s="734"/>
      <c r="BE35" s="734"/>
      <c r="BF35" s="734"/>
      <c r="BG35" s="734">
        <v>4</v>
      </c>
      <c r="BH35" s="734"/>
      <c r="BI35" s="734"/>
      <c r="BJ35" s="734"/>
      <c r="BK35" s="734"/>
      <c r="BL35" s="734"/>
      <c r="BM35" s="735">
        <v>5</v>
      </c>
      <c r="BN35" s="736"/>
      <c r="BO35" s="736"/>
      <c r="BP35" s="736"/>
      <c r="BQ35" s="736"/>
      <c r="BR35" s="736"/>
      <c r="BS35" s="736"/>
      <c r="BT35" s="736"/>
      <c r="BU35" s="737"/>
      <c r="BV35" s="203">
        <v>6</v>
      </c>
      <c r="BW35" s="204">
        <v>7</v>
      </c>
      <c r="BX35" s="203">
        <v>8</v>
      </c>
      <c r="BY35" s="202">
        <v>9</v>
      </c>
      <c r="BZ35" s="342">
        <v>10</v>
      </c>
      <c r="CA35" s="304">
        <v>11</v>
      </c>
      <c r="CB35" s="202">
        <v>12</v>
      </c>
      <c r="CC35" s="276">
        <v>13</v>
      </c>
    </row>
    <row r="36" spans="2:81" ht="13.5" customHeight="1" x14ac:dyDescent="0.25">
      <c r="B36" s="738" t="s">
        <v>421</v>
      </c>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40" t="s">
        <v>422</v>
      </c>
      <c r="AX36" s="741"/>
      <c r="AY36" s="741"/>
      <c r="AZ36" s="741"/>
      <c r="BA36" s="741" t="s">
        <v>138</v>
      </c>
      <c r="BB36" s="741"/>
      <c r="BC36" s="741"/>
      <c r="BD36" s="741"/>
      <c r="BE36" s="741"/>
      <c r="BF36" s="741"/>
      <c r="BG36" s="741" t="s">
        <v>138</v>
      </c>
      <c r="BH36" s="741"/>
      <c r="BI36" s="741"/>
      <c r="BJ36" s="741"/>
      <c r="BK36" s="741"/>
      <c r="BL36" s="741"/>
      <c r="BM36" s="793">
        <f>BV36+BY36+BZ36</f>
        <v>114600</v>
      </c>
      <c r="BN36" s="794"/>
      <c r="BO36" s="794"/>
      <c r="BP36" s="794"/>
      <c r="BQ36" s="794"/>
      <c r="BR36" s="794"/>
      <c r="BS36" s="794"/>
      <c r="BT36" s="794"/>
      <c r="BU36" s="795"/>
      <c r="BV36" s="214">
        <f>SUM(BW36:BX36)</f>
        <v>112300</v>
      </c>
      <c r="BW36" s="227">
        <v>29200</v>
      </c>
      <c r="BX36" s="314">
        <v>83100</v>
      </c>
      <c r="BY36" s="205"/>
      <c r="BZ36" s="315">
        <f>SUM(CA36:CC36)</f>
        <v>2300</v>
      </c>
      <c r="CA36" s="316">
        <v>100</v>
      </c>
      <c r="CB36" s="315">
        <v>2200</v>
      </c>
      <c r="CC36" s="317"/>
    </row>
    <row r="37" spans="2:81" ht="13.5" customHeight="1" x14ac:dyDescent="0.25">
      <c r="B37" s="727" t="s">
        <v>423</v>
      </c>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9"/>
      <c r="AW37" s="454" t="s">
        <v>424</v>
      </c>
      <c r="AX37" s="455"/>
      <c r="AY37" s="455"/>
      <c r="AZ37" s="455"/>
      <c r="BA37" s="455" t="s">
        <v>138</v>
      </c>
      <c r="BB37" s="455"/>
      <c r="BC37" s="455"/>
      <c r="BD37" s="455"/>
      <c r="BE37" s="455"/>
      <c r="BF37" s="455"/>
      <c r="BG37" s="455" t="s">
        <v>138</v>
      </c>
      <c r="BH37" s="455"/>
      <c r="BI37" s="455"/>
      <c r="BJ37" s="455"/>
      <c r="BK37" s="455"/>
      <c r="BL37" s="455"/>
      <c r="BM37" s="506">
        <f>BV37+BY37+BZ37</f>
        <v>0</v>
      </c>
      <c r="BN37" s="507"/>
      <c r="BO37" s="507"/>
      <c r="BP37" s="507"/>
      <c r="BQ37" s="507"/>
      <c r="BR37" s="507"/>
      <c r="BS37" s="507"/>
      <c r="BT37" s="507"/>
      <c r="BU37" s="508"/>
      <c r="BV37" s="215">
        <f>BW37+BX37</f>
        <v>0</v>
      </c>
      <c r="BW37" s="228">
        <f>BW38+BW36-BW72</f>
        <v>0</v>
      </c>
      <c r="BX37" s="206">
        <f>BX38+BX36-BX72</f>
        <v>0</v>
      </c>
      <c r="BY37" s="206">
        <f>BY38+BY36-BY72</f>
        <v>0</v>
      </c>
      <c r="BZ37" s="206">
        <f>SUM(CA37:CC37)</f>
        <v>0</v>
      </c>
      <c r="CA37" s="206">
        <f>CA38+CA36-CA72</f>
        <v>0</v>
      </c>
      <c r="CB37" s="206">
        <f>CB38+CB36-CB72</f>
        <v>0</v>
      </c>
      <c r="CC37" s="280">
        <f>CC38+CC36-CC72</f>
        <v>0</v>
      </c>
    </row>
    <row r="38" spans="2:81" ht="13.5" customHeight="1" x14ac:dyDescent="0.25">
      <c r="B38" s="502" t="s">
        <v>425</v>
      </c>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3"/>
      <c r="AU38" s="503"/>
      <c r="AV38" s="503"/>
      <c r="AW38" s="730" t="s">
        <v>426</v>
      </c>
      <c r="AX38" s="731"/>
      <c r="AY38" s="731"/>
      <c r="AZ38" s="731"/>
      <c r="BA38" s="597" t="s">
        <v>637</v>
      </c>
      <c r="BB38" s="597"/>
      <c r="BC38" s="597"/>
      <c r="BD38" s="597"/>
      <c r="BE38" s="597"/>
      <c r="BF38" s="597"/>
      <c r="BG38" s="597" t="s">
        <v>637</v>
      </c>
      <c r="BH38" s="597"/>
      <c r="BI38" s="597"/>
      <c r="BJ38" s="597"/>
      <c r="BK38" s="597"/>
      <c r="BL38" s="597"/>
      <c r="BM38" s="598">
        <f>SUM(BM42+BM54+BM58)</f>
        <v>33783900</v>
      </c>
      <c r="BN38" s="599"/>
      <c r="BO38" s="599"/>
      <c r="BP38" s="599"/>
      <c r="BQ38" s="599"/>
      <c r="BR38" s="599"/>
      <c r="BS38" s="599"/>
      <c r="BT38" s="599"/>
      <c r="BU38" s="600"/>
      <c r="BV38" s="329">
        <f>SUM(BW38:BX38)</f>
        <v>30936100</v>
      </c>
      <c r="BW38" s="333">
        <f t="shared" ref="BW38:CC38" si="0">SUM(BW43)</f>
        <v>25132600</v>
      </c>
      <c r="BX38" s="335">
        <f>SUM(BX43)</f>
        <v>5803500</v>
      </c>
      <c r="BY38" s="331">
        <f>SUM(BY42+BY54+BY58)</f>
        <v>2847800</v>
      </c>
      <c r="BZ38" s="331">
        <f>SUM(CA38:CC38)</f>
        <v>0</v>
      </c>
      <c r="CA38" s="331">
        <f>SUM(CA42+CA54+CA58)</f>
        <v>0</v>
      </c>
      <c r="CB38" s="331">
        <f>CB42+CB54+CB58</f>
        <v>0</v>
      </c>
      <c r="CC38" s="332">
        <f t="shared" si="0"/>
        <v>0</v>
      </c>
    </row>
    <row r="39" spans="2:81" ht="12.75" customHeight="1" x14ac:dyDescent="0.25">
      <c r="B39" s="694" t="s">
        <v>7</v>
      </c>
      <c r="C39" s="695"/>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726"/>
      <c r="AW39" s="511" t="s">
        <v>427</v>
      </c>
      <c r="AX39" s="494"/>
      <c r="AY39" s="494"/>
      <c r="AZ39" s="512"/>
      <c r="BA39" s="515" t="s">
        <v>428</v>
      </c>
      <c r="BB39" s="494"/>
      <c r="BC39" s="494"/>
      <c r="BD39" s="494"/>
      <c r="BE39" s="494"/>
      <c r="BF39" s="512"/>
      <c r="BG39" s="515"/>
      <c r="BH39" s="494"/>
      <c r="BI39" s="494"/>
      <c r="BJ39" s="494"/>
      <c r="BK39" s="494"/>
      <c r="BL39" s="512"/>
      <c r="BM39" s="546"/>
      <c r="BN39" s="546"/>
      <c r="BO39" s="546"/>
      <c r="BP39" s="546"/>
      <c r="BQ39" s="546"/>
      <c r="BR39" s="546"/>
      <c r="BS39" s="546"/>
      <c r="BT39" s="546"/>
      <c r="BU39" s="546"/>
      <c r="BV39" s="546"/>
      <c r="BW39" s="496"/>
      <c r="BX39" s="498"/>
      <c r="BY39" s="498"/>
      <c r="BZ39" s="786"/>
      <c r="CA39" s="784"/>
      <c r="CB39" s="786"/>
      <c r="CC39" s="788"/>
    </row>
    <row r="40" spans="2:81" ht="12.75" customHeight="1" x14ac:dyDescent="0.25">
      <c r="B40" s="615" t="s">
        <v>429</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7"/>
      <c r="AW40" s="513"/>
      <c r="AX40" s="458"/>
      <c r="AY40" s="458"/>
      <c r="AZ40" s="514"/>
      <c r="BA40" s="516"/>
      <c r="BB40" s="458"/>
      <c r="BC40" s="458"/>
      <c r="BD40" s="458"/>
      <c r="BE40" s="458"/>
      <c r="BF40" s="514"/>
      <c r="BG40" s="516"/>
      <c r="BH40" s="458"/>
      <c r="BI40" s="458"/>
      <c r="BJ40" s="458"/>
      <c r="BK40" s="458"/>
      <c r="BL40" s="514"/>
      <c r="BM40" s="546"/>
      <c r="BN40" s="546"/>
      <c r="BO40" s="546"/>
      <c r="BP40" s="546"/>
      <c r="BQ40" s="546"/>
      <c r="BR40" s="546"/>
      <c r="BS40" s="546"/>
      <c r="BT40" s="546"/>
      <c r="BU40" s="546"/>
      <c r="BV40" s="546"/>
      <c r="BW40" s="497"/>
      <c r="BX40" s="499"/>
      <c r="BY40" s="499"/>
      <c r="BZ40" s="787"/>
      <c r="CA40" s="785"/>
      <c r="CB40" s="787"/>
      <c r="CC40" s="789"/>
    </row>
    <row r="41" spans="2:81" ht="12.75" customHeight="1" x14ac:dyDescent="0.25">
      <c r="B41" s="482" t="s">
        <v>7</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637"/>
      <c r="AW41" s="511" t="s">
        <v>430</v>
      </c>
      <c r="AX41" s="494"/>
      <c r="AY41" s="494"/>
      <c r="AZ41" s="512"/>
      <c r="BA41" s="515"/>
      <c r="BB41" s="494"/>
      <c r="BC41" s="494"/>
      <c r="BD41" s="494"/>
      <c r="BE41" s="494"/>
      <c r="BF41" s="512"/>
      <c r="BG41" s="515"/>
      <c r="BH41" s="494"/>
      <c r="BI41" s="494"/>
      <c r="BJ41" s="494"/>
      <c r="BK41" s="494"/>
      <c r="BL41" s="512"/>
      <c r="BM41" s="546"/>
      <c r="BN41" s="546"/>
      <c r="BO41" s="546"/>
      <c r="BP41" s="546"/>
      <c r="BQ41" s="546"/>
      <c r="BR41" s="546"/>
      <c r="BS41" s="546"/>
      <c r="BT41" s="546"/>
      <c r="BU41" s="546"/>
      <c r="BV41" s="222"/>
      <c r="BW41" s="229"/>
      <c r="BX41" s="207"/>
      <c r="BY41" s="208"/>
      <c r="BZ41" s="301"/>
      <c r="CA41" s="305"/>
      <c r="CB41" s="216"/>
      <c r="CC41" s="278"/>
    </row>
    <row r="42" spans="2:81" x14ac:dyDescent="0.25">
      <c r="B42" s="509" t="s">
        <v>431</v>
      </c>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1" t="s">
        <v>432</v>
      </c>
      <c r="AX42" s="494"/>
      <c r="AY42" s="494"/>
      <c r="AZ42" s="512"/>
      <c r="BA42" s="515" t="s">
        <v>433</v>
      </c>
      <c r="BB42" s="494"/>
      <c r="BC42" s="494"/>
      <c r="BD42" s="494"/>
      <c r="BE42" s="494"/>
      <c r="BF42" s="512"/>
      <c r="BG42" s="515" t="s">
        <v>435</v>
      </c>
      <c r="BH42" s="494"/>
      <c r="BI42" s="494"/>
      <c r="BJ42" s="494"/>
      <c r="BK42" s="494"/>
      <c r="BL42" s="512"/>
      <c r="BM42" s="506">
        <f>SUM(BV42+BY42+BZ42)</f>
        <v>30936100</v>
      </c>
      <c r="BN42" s="507"/>
      <c r="BO42" s="507"/>
      <c r="BP42" s="507"/>
      <c r="BQ42" s="507"/>
      <c r="BR42" s="507"/>
      <c r="BS42" s="507"/>
      <c r="BT42" s="507"/>
      <c r="BU42" s="508"/>
      <c r="BV42" s="215">
        <f>SUM(BW42+BX42)</f>
        <v>30936100</v>
      </c>
      <c r="BW42" s="229">
        <f>BW43</f>
        <v>25132600</v>
      </c>
      <c r="BX42" s="207">
        <f>BX43</f>
        <v>5803500</v>
      </c>
      <c r="BY42" s="208"/>
      <c r="BZ42" s="301">
        <f>SUM(CA42:CC42)</f>
        <v>0</v>
      </c>
      <c r="CA42" s="305"/>
      <c r="CB42" s="216"/>
      <c r="CC42" s="278"/>
    </row>
    <row r="43" spans="2:81" x14ac:dyDescent="0.25">
      <c r="B43" s="509" t="s">
        <v>7</v>
      </c>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1" t="s">
        <v>434</v>
      </c>
      <c r="AX43" s="494"/>
      <c r="AY43" s="494"/>
      <c r="AZ43" s="512"/>
      <c r="BA43" s="515"/>
      <c r="BB43" s="494"/>
      <c r="BC43" s="494"/>
      <c r="BD43" s="494"/>
      <c r="BE43" s="494"/>
      <c r="BF43" s="512"/>
      <c r="BG43" s="515" t="s">
        <v>435</v>
      </c>
      <c r="BH43" s="494"/>
      <c r="BI43" s="494"/>
      <c r="BJ43" s="494"/>
      <c r="BK43" s="494"/>
      <c r="BL43" s="512"/>
      <c r="BM43" s="489"/>
      <c r="BN43" s="517"/>
      <c r="BO43" s="517"/>
      <c r="BP43" s="517"/>
      <c r="BQ43" s="517"/>
      <c r="BR43" s="517"/>
      <c r="BS43" s="517"/>
      <c r="BT43" s="517"/>
      <c r="BU43" s="518"/>
      <c r="BV43" s="489"/>
      <c r="BW43" s="496">
        <v>25132600</v>
      </c>
      <c r="BX43" s="498">
        <v>5803500</v>
      </c>
      <c r="BY43" s="498"/>
      <c r="BZ43" s="500"/>
      <c r="CA43" s="491"/>
      <c r="CB43" s="480"/>
      <c r="CC43" s="474"/>
    </row>
    <row r="44" spans="2:81" x14ac:dyDescent="0.25">
      <c r="B44" s="619" t="s">
        <v>436</v>
      </c>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0"/>
      <c r="AQ44" s="620"/>
      <c r="AR44" s="620"/>
      <c r="AS44" s="620"/>
      <c r="AT44" s="620"/>
      <c r="AU44" s="620"/>
      <c r="AV44" s="667"/>
      <c r="AW44" s="550"/>
      <c r="AX44" s="551"/>
      <c r="AY44" s="551"/>
      <c r="AZ44" s="552"/>
      <c r="BA44" s="553"/>
      <c r="BB44" s="551"/>
      <c r="BC44" s="551"/>
      <c r="BD44" s="551"/>
      <c r="BE44" s="551"/>
      <c r="BF44" s="552"/>
      <c r="BG44" s="553"/>
      <c r="BH44" s="551"/>
      <c r="BI44" s="551"/>
      <c r="BJ44" s="551"/>
      <c r="BK44" s="551"/>
      <c r="BL44" s="552"/>
      <c r="BM44" s="719"/>
      <c r="BN44" s="720"/>
      <c r="BO44" s="720"/>
      <c r="BP44" s="720"/>
      <c r="BQ44" s="720"/>
      <c r="BR44" s="720"/>
      <c r="BS44" s="720"/>
      <c r="BT44" s="720"/>
      <c r="BU44" s="721"/>
      <c r="BV44" s="719"/>
      <c r="BW44" s="713"/>
      <c r="BX44" s="714"/>
      <c r="BY44" s="714"/>
      <c r="BZ44" s="715"/>
      <c r="CA44" s="725"/>
      <c r="CB44" s="724"/>
      <c r="CC44" s="478"/>
    </row>
    <row r="45" spans="2:81" x14ac:dyDescent="0.25">
      <c r="B45" s="619" t="s">
        <v>437</v>
      </c>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67"/>
      <c r="AW45" s="550"/>
      <c r="AX45" s="551"/>
      <c r="AY45" s="551"/>
      <c r="AZ45" s="552"/>
      <c r="BA45" s="553"/>
      <c r="BB45" s="551"/>
      <c r="BC45" s="551"/>
      <c r="BD45" s="551"/>
      <c r="BE45" s="551"/>
      <c r="BF45" s="552"/>
      <c r="BG45" s="553"/>
      <c r="BH45" s="551"/>
      <c r="BI45" s="551"/>
      <c r="BJ45" s="551"/>
      <c r="BK45" s="551"/>
      <c r="BL45" s="552"/>
      <c r="BM45" s="719"/>
      <c r="BN45" s="720"/>
      <c r="BO45" s="720"/>
      <c r="BP45" s="720"/>
      <c r="BQ45" s="720"/>
      <c r="BR45" s="720"/>
      <c r="BS45" s="720"/>
      <c r="BT45" s="720"/>
      <c r="BU45" s="721"/>
      <c r="BV45" s="719"/>
      <c r="BW45" s="713"/>
      <c r="BX45" s="714"/>
      <c r="BY45" s="714"/>
      <c r="BZ45" s="715"/>
      <c r="CA45" s="725"/>
      <c r="CB45" s="724"/>
      <c r="CC45" s="478"/>
    </row>
    <row r="46" spans="2:81" x14ac:dyDescent="0.25">
      <c r="B46" s="482" t="s">
        <v>438</v>
      </c>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637"/>
      <c r="AW46" s="513"/>
      <c r="AX46" s="458"/>
      <c r="AY46" s="458"/>
      <c r="AZ46" s="514"/>
      <c r="BA46" s="516"/>
      <c r="BB46" s="458"/>
      <c r="BC46" s="458"/>
      <c r="BD46" s="458"/>
      <c r="BE46" s="458"/>
      <c r="BF46" s="514"/>
      <c r="BG46" s="516"/>
      <c r="BH46" s="458"/>
      <c r="BI46" s="458"/>
      <c r="BJ46" s="458"/>
      <c r="BK46" s="458"/>
      <c r="BL46" s="514"/>
      <c r="BM46" s="490"/>
      <c r="BN46" s="519"/>
      <c r="BO46" s="519"/>
      <c r="BP46" s="519"/>
      <c r="BQ46" s="519"/>
      <c r="BR46" s="519"/>
      <c r="BS46" s="519"/>
      <c r="BT46" s="519"/>
      <c r="BU46" s="520"/>
      <c r="BV46" s="490"/>
      <c r="BW46" s="497"/>
      <c r="BX46" s="499"/>
      <c r="BY46" s="499"/>
      <c r="BZ46" s="501"/>
      <c r="CA46" s="492"/>
      <c r="CB46" s="481"/>
      <c r="CC46" s="475"/>
    </row>
    <row r="47" spans="2:81" ht="12.75" hidden="1" customHeight="1" x14ac:dyDescent="0.25">
      <c r="B47" s="649" t="s">
        <v>439</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1"/>
      <c r="AW47" s="511" t="s">
        <v>440</v>
      </c>
      <c r="AX47" s="494"/>
      <c r="AY47" s="494"/>
      <c r="AZ47" s="512"/>
      <c r="BA47" s="515" t="s">
        <v>433</v>
      </c>
      <c r="BB47" s="494"/>
      <c r="BC47" s="494"/>
      <c r="BD47" s="494"/>
      <c r="BE47" s="494"/>
      <c r="BF47" s="512"/>
      <c r="BG47" s="515"/>
      <c r="BH47" s="494"/>
      <c r="BI47" s="494"/>
      <c r="BJ47" s="494"/>
      <c r="BK47" s="494"/>
      <c r="BL47" s="512"/>
      <c r="BM47" s="218"/>
      <c r="BN47" s="218"/>
      <c r="BO47" s="218"/>
      <c r="BP47" s="218"/>
      <c r="BQ47" s="218"/>
      <c r="BR47" s="218"/>
      <c r="BS47" s="218"/>
      <c r="BT47" s="218"/>
      <c r="BU47" s="218"/>
      <c r="BV47" s="218"/>
      <c r="BW47" s="496"/>
      <c r="BX47" s="498"/>
      <c r="BY47" s="498"/>
      <c r="BZ47" s="301"/>
      <c r="CA47" s="305"/>
      <c r="CB47" s="216"/>
      <c r="CC47" s="278"/>
    </row>
    <row r="48" spans="2:81" ht="12.75" hidden="1" customHeight="1" x14ac:dyDescent="0.25">
      <c r="B48" s="619" t="s">
        <v>441</v>
      </c>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67"/>
      <c r="AW48" s="550"/>
      <c r="AX48" s="551"/>
      <c r="AY48" s="551"/>
      <c r="AZ48" s="552"/>
      <c r="BA48" s="553"/>
      <c r="BB48" s="551"/>
      <c r="BC48" s="551"/>
      <c r="BD48" s="551"/>
      <c r="BE48" s="551"/>
      <c r="BF48" s="552"/>
      <c r="BG48" s="553"/>
      <c r="BH48" s="551"/>
      <c r="BI48" s="551"/>
      <c r="BJ48" s="551"/>
      <c r="BK48" s="551"/>
      <c r="BL48" s="552"/>
      <c r="BM48" s="221"/>
      <c r="BN48" s="221"/>
      <c r="BO48" s="221"/>
      <c r="BP48" s="221"/>
      <c r="BQ48" s="221"/>
      <c r="BR48" s="221"/>
      <c r="BS48" s="221"/>
      <c r="BT48" s="221"/>
      <c r="BU48" s="221"/>
      <c r="BV48" s="221"/>
      <c r="BW48" s="713"/>
      <c r="BX48" s="714"/>
      <c r="BY48" s="714"/>
      <c r="BZ48" s="301"/>
      <c r="CA48" s="305"/>
      <c r="CB48" s="216"/>
      <c r="CC48" s="278"/>
    </row>
    <row r="49" spans="2:81" ht="12.75" hidden="1" customHeight="1" x14ac:dyDescent="0.25">
      <c r="B49" s="482" t="s">
        <v>442</v>
      </c>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c r="AN49" s="483"/>
      <c r="AO49" s="483"/>
      <c r="AP49" s="483"/>
      <c r="AQ49" s="483"/>
      <c r="AR49" s="483"/>
      <c r="AS49" s="483"/>
      <c r="AT49" s="483"/>
      <c r="AU49" s="483"/>
      <c r="AV49" s="483"/>
      <c r="AW49" s="513"/>
      <c r="AX49" s="458"/>
      <c r="AY49" s="458"/>
      <c r="AZ49" s="514"/>
      <c r="BA49" s="516"/>
      <c r="BB49" s="458"/>
      <c r="BC49" s="458"/>
      <c r="BD49" s="458"/>
      <c r="BE49" s="458"/>
      <c r="BF49" s="514"/>
      <c r="BG49" s="516"/>
      <c r="BH49" s="458"/>
      <c r="BI49" s="458"/>
      <c r="BJ49" s="458"/>
      <c r="BK49" s="458"/>
      <c r="BL49" s="514"/>
      <c r="BM49" s="219"/>
      <c r="BN49" s="219"/>
      <c r="BO49" s="219"/>
      <c r="BP49" s="219"/>
      <c r="BQ49" s="219"/>
      <c r="BR49" s="219"/>
      <c r="BS49" s="219"/>
      <c r="BT49" s="219"/>
      <c r="BU49" s="219"/>
      <c r="BV49" s="219"/>
      <c r="BW49" s="497"/>
      <c r="BX49" s="499"/>
      <c r="BY49" s="499"/>
      <c r="BZ49" s="301"/>
      <c r="CA49" s="305"/>
      <c r="CB49" s="216"/>
      <c r="CC49" s="278"/>
    </row>
    <row r="50" spans="2:81" ht="13.5" hidden="1" customHeight="1" x14ac:dyDescent="0.25">
      <c r="B50" s="521"/>
      <c r="C50" s="522"/>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454"/>
      <c r="AX50" s="455"/>
      <c r="AY50" s="455"/>
      <c r="AZ50" s="455"/>
      <c r="BA50" s="455"/>
      <c r="BB50" s="455"/>
      <c r="BC50" s="455"/>
      <c r="BD50" s="455"/>
      <c r="BE50" s="455"/>
      <c r="BF50" s="455"/>
      <c r="BG50" s="455"/>
      <c r="BH50" s="455"/>
      <c r="BI50" s="455"/>
      <c r="BJ50" s="455"/>
      <c r="BK50" s="455"/>
      <c r="BL50" s="455"/>
      <c r="BM50" s="222"/>
      <c r="BN50" s="222"/>
      <c r="BO50" s="222"/>
      <c r="BP50" s="222"/>
      <c r="BQ50" s="222"/>
      <c r="BR50" s="222"/>
      <c r="BS50" s="222"/>
      <c r="BT50" s="222"/>
      <c r="BU50" s="222"/>
      <c r="BV50" s="222"/>
      <c r="BW50" s="228"/>
      <c r="BX50" s="207"/>
      <c r="BY50" s="206"/>
      <c r="BZ50" s="301"/>
      <c r="CA50" s="305"/>
      <c r="CB50" s="216"/>
      <c r="CC50" s="278"/>
    </row>
    <row r="51" spans="2:81" ht="13.5" hidden="1" customHeight="1" x14ac:dyDescent="0.25">
      <c r="B51" s="613" t="s">
        <v>443</v>
      </c>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614"/>
      <c r="AR51" s="614"/>
      <c r="AS51" s="614"/>
      <c r="AT51" s="614"/>
      <c r="AU51" s="614"/>
      <c r="AV51" s="614"/>
      <c r="AW51" s="454" t="s">
        <v>444</v>
      </c>
      <c r="AX51" s="455"/>
      <c r="AY51" s="455"/>
      <c r="AZ51" s="455"/>
      <c r="BA51" s="455" t="s">
        <v>445</v>
      </c>
      <c r="BB51" s="455"/>
      <c r="BC51" s="455"/>
      <c r="BD51" s="455"/>
      <c r="BE51" s="455"/>
      <c r="BF51" s="455"/>
      <c r="BG51" s="455"/>
      <c r="BH51" s="455"/>
      <c r="BI51" s="455"/>
      <c r="BJ51" s="455"/>
      <c r="BK51" s="455"/>
      <c r="BL51" s="455"/>
      <c r="BM51" s="222"/>
      <c r="BN51" s="222"/>
      <c r="BO51" s="222"/>
      <c r="BP51" s="222"/>
      <c r="BQ51" s="222"/>
      <c r="BR51" s="222"/>
      <c r="BS51" s="222"/>
      <c r="BT51" s="222"/>
      <c r="BU51" s="222"/>
      <c r="BV51" s="222"/>
      <c r="BW51" s="228"/>
      <c r="BX51" s="207"/>
      <c r="BY51" s="206"/>
      <c r="BZ51" s="301"/>
      <c r="CA51" s="305"/>
      <c r="CB51" s="216"/>
      <c r="CC51" s="278"/>
    </row>
    <row r="52" spans="2:81" ht="12.75" hidden="1" customHeight="1" x14ac:dyDescent="0.25">
      <c r="B52" s="509" t="s">
        <v>7</v>
      </c>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1" t="s">
        <v>446</v>
      </c>
      <c r="AX52" s="494"/>
      <c r="AY52" s="494"/>
      <c r="AZ52" s="512"/>
      <c r="BA52" s="515" t="s">
        <v>445</v>
      </c>
      <c r="BB52" s="494"/>
      <c r="BC52" s="494"/>
      <c r="BD52" s="494"/>
      <c r="BE52" s="494"/>
      <c r="BF52" s="512"/>
      <c r="BG52" s="515"/>
      <c r="BH52" s="494"/>
      <c r="BI52" s="494"/>
      <c r="BJ52" s="494"/>
      <c r="BK52" s="494"/>
      <c r="BL52" s="512"/>
      <c r="BM52" s="218"/>
      <c r="BN52" s="218"/>
      <c r="BO52" s="218"/>
      <c r="BP52" s="218"/>
      <c r="BQ52" s="218"/>
      <c r="BR52" s="218"/>
      <c r="BS52" s="218"/>
      <c r="BT52" s="218"/>
      <c r="BU52" s="218"/>
      <c r="BV52" s="218"/>
      <c r="BW52" s="496"/>
      <c r="BX52" s="498"/>
      <c r="BY52" s="498"/>
      <c r="BZ52" s="301"/>
      <c r="CA52" s="305"/>
      <c r="CB52" s="216"/>
      <c r="CC52" s="278"/>
    </row>
    <row r="53" spans="2:81" ht="12.75" hidden="1" customHeight="1" x14ac:dyDescent="0.25">
      <c r="B53" s="482"/>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513"/>
      <c r="AX53" s="458"/>
      <c r="AY53" s="458"/>
      <c r="AZ53" s="514"/>
      <c r="BA53" s="516"/>
      <c r="BB53" s="458"/>
      <c r="BC53" s="458"/>
      <c r="BD53" s="458"/>
      <c r="BE53" s="458"/>
      <c r="BF53" s="514"/>
      <c r="BG53" s="516"/>
      <c r="BH53" s="458"/>
      <c r="BI53" s="458"/>
      <c r="BJ53" s="458"/>
      <c r="BK53" s="458"/>
      <c r="BL53" s="514"/>
      <c r="BM53" s="219"/>
      <c r="BN53" s="219"/>
      <c r="BO53" s="219"/>
      <c r="BP53" s="219"/>
      <c r="BQ53" s="219"/>
      <c r="BR53" s="219"/>
      <c r="BS53" s="219"/>
      <c r="BT53" s="219"/>
      <c r="BU53" s="219"/>
      <c r="BV53" s="219"/>
      <c r="BW53" s="497"/>
      <c r="BX53" s="499"/>
      <c r="BY53" s="499"/>
      <c r="BZ53" s="301"/>
      <c r="CA53" s="305"/>
      <c r="CB53" s="216"/>
      <c r="CC53" s="278"/>
    </row>
    <row r="54" spans="2:81" ht="13.5" customHeight="1" x14ac:dyDescent="0.25">
      <c r="B54" s="613" t="s">
        <v>447</v>
      </c>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454" t="s">
        <v>448</v>
      </c>
      <c r="AX54" s="455"/>
      <c r="AY54" s="455"/>
      <c r="AZ54" s="455"/>
      <c r="BA54" s="455" t="s">
        <v>358</v>
      </c>
      <c r="BB54" s="455"/>
      <c r="BC54" s="455"/>
      <c r="BD54" s="455"/>
      <c r="BE54" s="455"/>
      <c r="BF54" s="455"/>
      <c r="BG54" s="455" t="s">
        <v>358</v>
      </c>
      <c r="BH54" s="455"/>
      <c r="BI54" s="455"/>
      <c r="BJ54" s="455"/>
      <c r="BK54" s="455"/>
      <c r="BL54" s="455"/>
      <c r="BM54" s="506">
        <f>SUM(BV54+BY54+BZ54)</f>
        <v>2847800</v>
      </c>
      <c r="BN54" s="507"/>
      <c r="BO54" s="507"/>
      <c r="BP54" s="507"/>
      <c r="BQ54" s="507"/>
      <c r="BR54" s="507"/>
      <c r="BS54" s="507"/>
      <c r="BT54" s="507"/>
      <c r="BU54" s="508"/>
      <c r="BV54" s="215"/>
      <c r="BW54" s="228"/>
      <c r="BX54" s="207"/>
      <c r="BY54" s="206">
        <f>SUM(BY55:BY57)</f>
        <v>2847800</v>
      </c>
      <c r="BZ54" s="206">
        <f>SUM(CA54:CC54)</f>
        <v>0</v>
      </c>
      <c r="CA54" s="209">
        <f>SUM(CA55)</f>
        <v>0</v>
      </c>
      <c r="CB54" s="206">
        <f>SUM(CB55:CB57)</f>
        <v>0</v>
      </c>
      <c r="CC54" s="280">
        <f>SUM(CC55)</f>
        <v>0</v>
      </c>
    </row>
    <row r="55" spans="2:81" x14ac:dyDescent="0.25">
      <c r="B55" s="509" t="s">
        <v>7</v>
      </c>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1"/>
      <c r="AX55" s="494"/>
      <c r="AY55" s="494"/>
      <c r="AZ55" s="512"/>
      <c r="BA55" s="515"/>
      <c r="BB55" s="494"/>
      <c r="BC55" s="494"/>
      <c r="BD55" s="494"/>
      <c r="BE55" s="494"/>
      <c r="BF55" s="512"/>
      <c r="BG55" s="515" t="s">
        <v>769</v>
      </c>
      <c r="BH55" s="494"/>
      <c r="BI55" s="494"/>
      <c r="BJ55" s="494"/>
      <c r="BK55" s="494"/>
      <c r="BL55" s="512"/>
      <c r="BM55" s="489"/>
      <c r="BN55" s="517"/>
      <c r="BO55" s="517"/>
      <c r="BP55" s="517"/>
      <c r="BQ55" s="517"/>
      <c r="BR55" s="517"/>
      <c r="BS55" s="517"/>
      <c r="BT55" s="517"/>
      <c r="BU55" s="518"/>
      <c r="BV55" s="489"/>
      <c r="BW55" s="496"/>
      <c r="BX55" s="498"/>
      <c r="BY55" s="299">
        <f>2000000+114100+733700</f>
        <v>2847800</v>
      </c>
      <c r="BZ55" s="500"/>
      <c r="CA55" s="716"/>
      <c r="CB55" s="299"/>
      <c r="CC55" s="474"/>
    </row>
    <row r="56" spans="2:81" x14ac:dyDescent="0.25">
      <c r="B56" s="285"/>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550"/>
      <c r="AX56" s="551"/>
      <c r="AY56" s="551"/>
      <c r="AZ56" s="552"/>
      <c r="BA56" s="553"/>
      <c r="BB56" s="551"/>
      <c r="BC56" s="551"/>
      <c r="BD56" s="551"/>
      <c r="BE56" s="551"/>
      <c r="BF56" s="552"/>
      <c r="BG56" s="553" t="s">
        <v>790</v>
      </c>
      <c r="BH56" s="551"/>
      <c r="BI56" s="551"/>
      <c r="BJ56" s="551"/>
      <c r="BK56" s="551"/>
      <c r="BL56" s="552"/>
      <c r="BM56" s="719"/>
      <c r="BN56" s="720"/>
      <c r="BO56" s="720"/>
      <c r="BP56" s="720"/>
      <c r="BQ56" s="720"/>
      <c r="BR56" s="720"/>
      <c r="BS56" s="720"/>
      <c r="BT56" s="720"/>
      <c r="BU56" s="721"/>
      <c r="BV56" s="719"/>
      <c r="BW56" s="713"/>
      <c r="BX56" s="714"/>
      <c r="BY56" s="300"/>
      <c r="BZ56" s="715"/>
      <c r="CA56" s="717"/>
      <c r="CB56" s="300"/>
      <c r="CC56" s="478"/>
    </row>
    <row r="57" spans="2:81" x14ac:dyDescent="0.25">
      <c r="B57" s="482"/>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513"/>
      <c r="AX57" s="458"/>
      <c r="AY57" s="458"/>
      <c r="AZ57" s="514"/>
      <c r="BA57" s="516"/>
      <c r="BB57" s="458"/>
      <c r="BC57" s="458"/>
      <c r="BD57" s="458"/>
      <c r="BE57" s="458"/>
      <c r="BF57" s="514"/>
      <c r="BG57" s="516"/>
      <c r="BH57" s="458"/>
      <c r="BI57" s="458"/>
      <c r="BJ57" s="458"/>
      <c r="BK57" s="458"/>
      <c r="BL57" s="514"/>
      <c r="BM57" s="490"/>
      <c r="BN57" s="519"/>
      <c r="BO57" s="519"/>
      <c r="BP57" s="519"/>
      <c r="BQ57" s="519"/>
      <c r="BR57" s="519"/>
      <c r="BS57" s="519"/>
      <c r="BT57" s="519"/>
      <c r="BU57" s="520"/>
      <c r="BV57" s="490"/>
      <c r="BW57" s="497"/>
      <c r="BX57" s="499"/>
      <c r="BY57" s="227"/>
      <c r="BZ57" s="501"/>
      <c r="CA57" s="718"/>
      <c r="CB57" s="227"/>
      <c r="CC57" s="475"/>
    </row>
    <row r="58" spans="2:81" ht="13.5" customHeight="1" x14ac:dyDescent="0.25">
      <c r="B58" s="613" t="s">
        <v>449</v>
      </c>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454" t="s">
        <v>450</v>
      </c>
      <c r="AX58" s="455"/>
      <c r="AY58" s="455"/>
      <c r="AZ58" s="455"/>
      <c r="BA58" s="455" t="s">
        <v>139</v>
      </c>
      <c r="BB58" s="455"/>
      <c r="BC58" s="455"/>
      <c r="BD58" s="455"/>
      <c r="BE58" s="455"/>
      <c r="BF58" s="455"/>
      <c r="BG58" s="455"/>
      <c r="BH58" s="455"/>
      <c r="BI58" s="455"/>
      <c r="BJ58" s="455"/>
      <c r="BK58" s="455"/>
      <c r="BL58" s="455"/>
      <c r="BM58" s="506">
        <f>SUM(BV58+BY58+BZ58)</f>
        <v>0</v>
      </c>
      <c r="BN58" s="507"/>
      <c r="BO58" s="507"/>
      <c r="BP58" s="507"/>
      <c r="BQ58" s="507"/>
      <c r="BR58" s="507"/>
      <c r="BS58" s="507"/>
      <c r="BT58" s="507"/>
      <c r="BU58" s="508"/>
      <c r="BV58" s="220"/>
      <c r="BW58" s="228"/>
      <c r="BX58" s="207"/>
      <c r="BY58" s="206">
        <f>SUM(BY59)</f>
        <v>0</v>
      </c>
      <c r="BZ58" s="206">
        <f>SUM(CA58:CC58)</f>
        <v>0</v>
      </c>
      <c r="CA58" s="209">
        <f>SUM(CA59)</f>
        <v>0</v>
      </c>
      <c r="CB58" s="206">
        <f>SUM(CB59)</f>
        <v>0</v>
      </c>
      <c r="CC58" s="280">
        <f>SUM(CC59)</f>
        <v>0</v>
      </c>
    </row>
    <row r="59" spans="2:81" x14ac:dyDescent="0.25">
      <c r="B59" s="509" t="s">
        <v>7</v>
      </c>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1" t="s">
        <v>451</v>
      </c>
      <c r="AX59" s="494"/>
      <c r="AY59" s="494"/>
      <c r="AZ59" s="512"/>
      <c r="BA59" s="515"/>
      <c r="BB59" s="494"/>
      <c r="BC59" s="494"/>
      <c r="BD59" s="494"/>
      <c r="BE59" s="494"/>
      <c r="BF59" s="512"/>
      <c r="BG59" s="515"/>
      <c r="BH59" s="494"/>
      <c r="BI59" s="494"/>
      <c r="BJ59" s="494"/>
      <c r="BK59" s="494"/>
      <c r="BL59" s="512"/>
      <c r="BM59" s="489"/>
      <c r="BN59" s="517"/>
      <c r="BO59" s="517"/>
      <c r="BP59" s="517"/>
      <c r="BQ59" s="517"/>
      <c r="BR59" s="517"/>
      <c r="BS59" s="517"/>
      <c r="BT59" s="517"/>
      <c r="BU59" s="518"/>
      <c r="BV59" s="722"/>
      <c r="BW59" s="496"/>
      <c r="BX59" s="498"/>
      <c r="BY59" s="498"/>
      <c r="BZ59" s="500"/>
      <c r="CA59" s="491"/>
      <c r="CB59" s="480"/>
      <c r="CC59" s="474"/>
    </row>
    <row r="60" spans="2:81" x14ac:dyDescent="0.25">
      <c r="B60" s="482"/>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513"/>
      <c r="AX60" s="458"/>
      <c r="AY60" s="458"/>
      <c r="AZ60" s="514"/>
      <c r="BA60" s="516"/>
      <c r="BB60" s="458"/>
      <c r="BC60" s="458"/>
      <c r="BD60" s="458"/>
      <c r="BE60" s="458"/>
      <c r="BF60" s="514"/>
      <c r="BG60" s="516"/>
      <c r="BH60" s="458"/>
      <c r="BI60" s="458"/>
      <c r="BJ60" s="458"/>
      <c r="BK60" s="458"/>
      <c r="BL60" s="514"/>
      <c r="BM60" s="490"/>
      <c r="BN60" s="519"/>
      <c r="BO60" s="519"/>
      <c r="BP60" s="519"/>
      <c r="BQ60" s="519"/>
      <c r="BR60" s="519"/>
      <c r="BS60" s="519"/>
      <c r="BT60" s="519"/>
      <c r="BU60" s="520"/>
      <c r="BV60" s="723"/>
      <c r="BW60" s="497"/>
      <c r="BX60" s="499"/>
      <c r="BY60" s="499"/>
      <c r="BZ60" s="501"/>
      <c r="CA60" s="492"/>
      <c r="CB60" s="481"/>
      <c r="CC60" s="475"/>
    </row>
    <row r="61" spans="2:81" ht="13.5" hidden="1" customHeight="1" x14ac:dyDescent="0.25">
      <c r="B61" s="521" t="s">
        <v>452</v>
      </c>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454" t="s">
        <v>453</v>
      </c>
      <c r="AX61" s="455"/>
      <c r="AY61" s="455"/>
      <c r="AZ61" s="455"/>
      <c r="BA61" s="455" t="s">
        <v>139</v>
      </c>
      <c r="BB61" s="455"/>
      <c r="BC61" s="455"/>
      <c r="BD61" s="455"/>
      <c r="BE61" s="455"/>
      <c r="BF61" s="455"/>
      <c r="BG61" s="455"/>
      <c r="BH61" s="455"/>
      <c r="BI61" s="455"/>
      <c r="BJ61" s="455"/>
      <c r="BK61" s="455"/>
      <c r="BL61" s="455"/>
      <c r="BM61" s="222"/>
      <c r="BN61" s="222"/>
      <c r="BO61" s="222"/>
      <c r="BP61" s="222"/>
      <c r="BQ61" s="222"/>
      <c r="BR61" s="222"/>
      <c r="BS61" s="222"/>
      <c r="BT61" s="222"/>
      <c r="BU61" s="222"/>
      <c r="BV61" s="222"/>
      <c r="BW61" s="228"/>
      <c r="BX61" s="207"/>
      <c r="BY61" s="206"/>
      <c r="BZ61" s="301"/>
      <c r="CA61" s="305"/>
      <c r="CB61" s="216"/>
      <c r="CC61" s="278"/>
    </row>
    <row r="62" spans="2:81" ht="13.5" hidden="1" customHeight="1" x14ac:dyDescent="0.25">
      <c r="B62" s="521"/>
      <c r="C62" s="522"/>
      <c r="D62" s="522"/>
      <c r="E62" s="522"/>
      <c r="F62" s="522"/>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454"/>
      <c r="AX62" s="455"/>
      <c r="AY62" s="455"/>
      <c r="AZ62" s="455"/>
      <c r="BA62" s="455"/>
      <c r="BB62" s="455"/>
      <c r="BC62" s="455"/>
      <c r="BD62" s="455"/>
      <c r="BE62" s="455"/>
      <c r="BF62" s="455"/>
      <c r="BG62" s="455"/>
      <c r="BH62" s="455"/>
      <c r="BI62" s="455"/>
      <c r="BJ62" s="455"/>
      <c r="BK62" s="455"/>
      <c r="BL62" s="455"/>
      <c r="BM62" s="222"/>
      <c r="BN62" s="222"/>
      <c r="BO62" s="222"/>
      <c r="BP62" s="222"/>
      <c r="BQ62" s="222"/>
      <c r="BR62" s="222"/>
      <c r="BS62" s="222"/>
      <c r="BT62" s="222"/>
      <c r="BU62" s="222"/>
      <c r="BV62" s="222"/>
      <c r="BW62" s="228"/>
      <c r="BX62" s="207"/>
      <c r="BY62" s="206"/>
      <c r="BZ62" s="301"/>
      <c r="CA62" s="305"/>
      <c r="CB62" s="216"/>
      <c r="CC62" s="278"/>
    </row>
    <row r="63" spans="2:81" ht="13.5" hidden="1" customHeight="1" x14ac:dyDescent="0.25">
      <c r="B63" s="613" t="s">
        <v>454</v>
      </c>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454" t="s">
        <v>455</v>
      </c>
      <c r="AX63" s="455"/>
      <c r="AY63" s="455"/>
      <c r="AZ63" s="455"/>
      <c r="BA63" s="455"/>
      <c r="BB63" s="455"/>
      <c r="BC63" s="455"/>
      <c r="BD63" s="455"/>
      <c r="BE63" s="455"/>
      <c r="BF63" s="455"/>
      <c r="BG63" s="455"/>
      <c r="BH63" s="455"/>
      <c r="BI63" s="455"/>
      <c r="BJ63" s="455"/>
      <c r="BK63" s="455"/>
      <c r="BL63" s="455"/>
      <c r="BM63" s="222"/>
      <c r="BN63" s="222"/>
      <c r="BO63" s="222"/>
      <c r="BP63" s="222"/>
      <c r="BQ63" s="222"/>
      <c r="BR63" s="222"/>
      <c r="BS63" s="222"/>
      <c r="BT63" s="222"/>
      <c r="BU63" s="222"/>
      <c r="BV63" s="222"/>
      <c r="BW63" s="228"/>
      <c r="BX63" s="207"/>
      <c r="BY63" s="206"/>
      <c r="BZ63" s="301"/>
      <c r="CA63" s="305"/>
      <c r="CB63" s="216"/>
      <c r="CC63" s="278"/>
    </row>
    <row r="64" spans="2:81" ht="12.75" hidden="1" customHeight="1" x14ac:dyDescent="0.25">
      <c r="B64" s="509" t="s">
        <v>7</v>
      </c>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1"/>
      <c r="AX64" s="494"/>
      <c r="AY64" s="494"/>
      <c r="AZ64" s="512"/>
      <c r="BA64" s="515"/>
      <c r="BB64" s="494"/>
      <c r="BC64" s="494"/>
      <c r="BD64" s="494"/>
      <c r="BE64" s="494"/>
      <c r="BF64" s="512"/>
      <c r="BG64" s="515"/>
      <c r="BH64" s="494"/>
      <c r="BI64" s="494"/>
      <c r="BJ64" s="494"/>
      <c r="BK64" s="494"/>
      <c r="BL64" s="512"/>
      <c r="BM64" s="218"/>
      <c r="BN64" s="218"/>
      <c r="BO64" s="218"/>
      <c r="BP64" s="218"/>
      <c r="BQ64" s="218"/>
      <c r="BR64" s="218"/>
      <c r="BS64" s="218"/>
      <c r="BT64" s="218"/>
      <c r="BU64" s="218"/>
      <c r="BV64" s="218"/>
      <c r="BW64" s="496"/>
      <c r="BX64" s="498"/>
      <c r="BY64" s="498"/>
      <c r="BZ64" s="301"/>
      <c r="CA64" s="305"/>
      <c r="CB64" s="216"/>
      <c r="CC64" s="278"/>
    </row>
    <row r="65" spans="2:81" ht="12.75" hidden="1" customHeight="1" x14ac:dyDescent="0.25">
      <c r="B65" s="482"/>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513"/>
      <c r="AX65" s="458"/>
      <c r="AY65" s="458"/>
      <c r="AZ65" s="514"/>
      <c r="BA65" s="516"/>
      <c r="BB65" s="458"/>
      <c r="BC65" s="458"/>
      <c r="BD65" s="458"/>
      <c r="BE65" s="458"/>
      <c r="BF65" s="514"/>
      <c r="BG65" s="516"/>
      <c r="BH65" s="458"/>
      <c r="BI65" s="458"/>
      <c r="BJ65" s="458"/>
      <c r="BK65" s="458"/>
      <c r="BL65" s="514"/>
      <c r="BM65" s="219"/>
      <c r="BN65" s="219"/>
      <c r="BO65" s="219"/>
      <c r="BP65" s="219"/>
      <c r="BQ65" s="219"/>
      <c r="BR65" s="219"/>
      <c r="BS65" s="219"/>
      <c r="BT65" s="219"/>
      <c r="BU65" s="219"/>
      <c r="BV65" s="219"/>
      <c r="BW65" s="497"/>
      <c r="BX65" s="499"/>
      <c r="BY65" s="499"/>
      <c r="BZ65" s="301"/>
      <c r="CA65" s="305"/>
      <c r="CB65" s="216"/>
      <c r="CC65" s="278"/>
    </row>
    <row r="66" spans="2:81" ht="13.5" hidden="1" customHeight="1" x14ac:dyDescent="0.25">
      <c r="B66" s="521"/>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22"/>
      <c r="AP66" s="522"/>
      <c r="AQ66" s="522"/>
      <c r="AR66" s="522"/>
      <c r="AS66" s="522"/>
      <c r="AT66" s="522"/>
      <c r="AU66" s="522"/>
      <c r="AV66" s="522"/>
      <c r="AW66" s="454"/>
      <c r="AX66" s="455"/>
      <c r="AY66" s="455"/>
      <c r="AZ66" s="455"/>
      <c r="BA66" s="455"/>
      <c r="BB66" s="455"/>
      <c r="BC66" s="455"/>
      <c r="BD66" s="455"/>
      <c r="BE66" s="455"/>
      <c r="BF66" s="455"/>
      <c r="BG66" s="455"/>
      <c r="BH66" s="455"/>
      <c r="BI66" s="455"/>
      <c r="BJ66" s="455"/>
      <c r="BK66" s="455"/>
      <c r="BL66" s="455"/>
      <c r="BM66" s="222"/>
      <c r="BN66" s="222"/>
      <c r="BO66" s="222"/>
      <c r="BP66" s="222"/>
      <c r="BQ66" s="222"/>
      <c r="BR66" s="222"/>
      <c r="BS66" s="222"/>
      <c r="BT66" s="222"/>
      <c r="BU66" s="222"/>
      <c r="BV66" s="222"/>
      <c r="BW66" s="228"/>
      <c r="BX66" s="207"/>
      <c r="BY66" s="206"/>
      <c r="BZ66" s="301"/>
      <c r="CA66" s="305"/>
      <c r="CB66" s="216"/>
      <c r="CC66" s="278"/>
    </row>
    <row r="67" spans="2:81" ht="13.5" hidden="1" customHeight="1" x14ac:dyDescent="0.25">
      <c r="B67" s="613" t="s">
        <v>456</v>
      </c>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454" t="s">
        <v>457</v>
      </c>
      <c r="AX67" s="455"/>
      <c r="AY67" s="455"/>
      <c r="AZ67" s="455"/>
      <c r="BA67" s="455" t="s">
        <v>138</v>
      </c>
      <c r="BB67" s="455"/>
      <c r="BC67" s="455"/>
      <c r="BD67" s="455"/>
      <c r="BE67" s="455"/>
      <c r="BF67" s="455"/>
      <c r="BG67" s="455"/>
      <c r="BH67" s="455"/>
      <c r="BI67" s="455"/>
      <c r="BJ67" s="455"/>
      <c r="BK67" s="455"/>
      <c r="BL67" s="455"/>
      <c r="BM67" s="222"/>
      <c r="BN67" s="222"/>
      <c r="BO67" s="222"/>
      <c r="BP67" s="222"/>
      <c r="BQ67" s="222"/>
      <c r="BR67" s="222"/>
      <c r="BS67" s="222"/>
      <c r="BT67" s="222"/>
      <c r="BU67" s="222"/>
      <c r="BV67" s="222"/>
      <c r="BW67" s="228"/>
      <c r="BX67" s="207"/>
      <c r="BY67" s="206"/>
      <c r="BZ67" s="301"/>
      <c r="CA67" s="305"/>
      <c r="CB67" s="216"/>
      <c r="CC67" s="278"/>
    </row>
    <row r="68" spans="2:81" ht="12.75" hidden="1" customHeight="1" x14ac:dyDescent="0.25">
      <c r="B68" s="509" t="s">
        <v>53</v>
      </c>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1" t="s">
        <v>458</v>
      </c>
      <c r="AX68" s="494"/>
      <c r="AY68" s="494"/>
      <c r="AZ68" s="512"/>
      <c r="BA68" s="515" t="s">
        <v>459</v>
      </c>
      <c r="BB68" s="494"/>
      <c r="BC68" s="494"/>
      <c r="BD68" s="494"/>
      <c r="BE68" s="494"/>
      <c r="BF68" s="512"/>
      <c r="BG68" s="515"/>
      <c r="BH68" s="494"/>
      <c r="BI68" s="494"/>
      <c r="BJ68" s="494"/>
      <c r="BK68" s="494"/>
      <c r="BL68" s="512"/>
      <c r="BM68" s="218"/>
      <c r="BN68" s="218"/>
      <c r="BO68" s="218"/>
      <c r="BP68" s="218"/>
      <c r="BQ68" s="218"/>
      <c r="BR68" s="218"/>
      <c r="BS68" s="218"/>
      <c r="BT68" s="218"/>
      <c r="BU68" s="218"/>
      <c r="BV68" s="218"/>
      <c r="BW68" s="496"/>
      <c r="BX68" s="498"/>
      <c r="BY68" s="498"/>
      <c r="BZ68" s="301"/>
      <c r="CA68" s="305"/>
      <c r="CB68" s="216"/>
      <c r="CC68" s="278"/>
    </row>
    <row r="69" spans="2:81" ht="12.75" hidden="1" customHeight="1" x14ac:dyDescent="0.25">
      <c r="B69" s="619" t="s">
        <v>460</v>
      </c>
      <c r="C69" s="620"/>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0"/>
      <c r="AP69" s="620"/>
      <c r="AQ69" s="620"/>
      <c r="AR69" s="620"/>
      <c r="AS69" s="620"/>
      <c r="AT69" s="620"/>
      <c r="AU69" s="620"/>
      <c r="AV69" s="620"/>
      <c r="AW69" s="550"/>
      <c r="AX69" s="551"/>
      <c r="AY69" s="551"/>
      <c r="AZ69" s="552"/>
      <c r="BA69" s="553"/>
      <c r="BB69" s="551"/>
      <c r="BC69" s="551"/>
      <c r="BD69" s="551"/>
      <c r="BE69" s="551"/>
      <c r="BF69" s="552"/>
      <c r="BG69" s="553"/>
      <c r="BH69" s="551"/>
      <c r="BI69" s="551"/>
      <c r="BJ69" s="551"/>
      <c r="BK69" s="551"/>
      <c r="BL69" s="552"/>
      <c r="BM69" s="221"/>
      <c r="BN69" s="221"/>
      <c r="BO69" s="221"/>
      <c r="BP69" s="221"/>
      <c r="BQ69" s="221"/>
      <c r="BR69" s="221"/>
      <c r="BS69" s="221"/>
      <c r="BT69" s="221"/>
      <c r="BU69" s="221"/>
      <c r="BV69" s="221"/>
      <c r="BW69" s="713"/>
      <c r="BX69" s="714"/>
      <c r="BY69" s="714"/>
      <c r="BZ69" s="301"/>
      <c r="CA69" s="305"/>
      <c r="CB69" s="216"/>
      <c r="CC69" s="278"/>
    </row>
    <row r="70" spans="2:81" ht="12.75" hidden="1" customHeight="1" x14ac:dyDescent="0.25">
      <c r="B70" s="482" t="s">
        <v>461</v>
      </c>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513"/>
      <c r="AX70" s="458"/>
      <c r="AY70" s="458"/>
      <c r="AZ70" s="514"/>
      <c r="BA70" s="516"/>
      <c r="BB70" s="458"/>
      <c r="BC70" s="458"/>
      <c r="BD70" s="458"/>
      <c r="BE70" s="458"/>
      <c r="BF70" s="514"/>
      <c r="BG70" s="516"/>
      <c r="BH70" s="458"/>
      <c r="BI70" s="458"/>
      <c r="BJ70" s="458"/>
      <c r="BK70" s="458"/>
      <c r="BL70" s="514"/>
      <c r="BM70" s="219"/>
      <c r="BN70" s="219"/>
      <c r="BO70" s="219"/>
      <c r="BP70" s="219"/>
      <c r="BQ70" s="219"/>
      <c r="BR70" s="219"/>
      <c r="BS70" s="219"/>
      <c r="BT70" s="219"/>
      <c r="BU70" s="219"/>
      <c r="BV70" s="219"/>
      <c r="BW70" s="497"/>
      <c r="BX70" s="499"/>
      <c r="BY70" s="499"/>
      <c r="BZ70" s="301"/>
      <c r="CA70" s="305"/>
      <c r="CB70" s="216"/>
      <c r="CC70" s="278"/>
    </row>
    <row r="71" spans="2:81" ht="13.5" hidden="1" customHeight="1" x14ac:dyDescent="0.25">
      <c r="B71" s="521"/>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2"/>
      <c r="AW71" s="454"/>
      <c r="AX71" s="455"/>
      <c r="AY71" s="455"/>
      <c r="AZ71" s="455"/>
      <c r="BA71" s="455"/>
      <c r="BB71" s="455"/>
      <c r="BC71" s="455"/>
      <c r="BD71" s="455"/>
      <c r="BE71" s="455"/>
      <c r="BF71" s="455"/>
      <c r="BG71" s="455"/>
      <c r="BH71" s="455"/>
      <c r="BI71" s="455"/>
      <c r="BJ71" s="455"/>
      <c r="BK71" s="455"/>
      <c r="BL71" s="455"/>
      <c r="BM71" s="222"/>
      <c r="BN71" s="222"/>
      <c r="BO71" s="222"/>
      <c r="BP71" s="222"/>
      <c r="BQ71" s="222"/>
      <c r="BR71" s="222"/>
      <c r="BS71" s="222"/>
      <c r="BT71" s="222"/>
      <c r="BU71" s="222"/>
      <c r="BV71" s="222"/>
      <c r="BW71" s="228"/>
      <c r="BX71" s="207"/>
      <c r="BY71" s="206"/>
      <c r="BZ71" s="301"/>
      <c r="CA71" s="305"/>
      <c r="CB71" s="216"/>
      <c r="CC71" s="278"/>
    </row>
    <row r="72" spans="2:81" ht="13.5" customHeight="1" x14ac:dyDescent="0.25">
      <c r="B72" s="502" t="s">
        <v>462</v>
      </c>
      <c r="C72" s="503"/>
      <c r="D72" s="503"/>
      <c r="E72" s="503"/>
      <c r="F72" s="503"/>
      <c r="G72" s="503"/>
      <c r="H72" s="503"/>
      <c r="I72" s="503"/>
      <c r="J72" s="503"/>
      <c r="K72" s="503"/>
      <c r="L72" s="503"/>
      <c r="M72" s="503"/>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503"/>
      <c r="AS72" s="503"/>
      <c r="AT72" s="503"/>
      <c r="AU72" s="503"/>
      <c r="AV72" s="705"/>
      <c r="AW72" s="706" t="s">
        <v>463</v>
      </c>
      <c r="AX72" s="707"/>
      <c r="AY72" s="707"/>
      <c r="AZ72" s="708"/>
      <c r="BA72" s="709" t="s">
        <v>138</v>
      </c>
      <c r="BB72" s="707"/>
      <c r="BC72" s="707"/>
      <c r="BD72" s="707"/>
      <c r="BE72" s="707"/>
      <c r="BF72" s="708"/>
      <c r="BG72" s="710" t="s">
        <v>464</v>
      </c>
      <c r="BH72" s="711"/>
      <c r="BI72" s="711"/>
      <c r="BJ72" s="711"/>
      <c r="BK72" s="711"/>
      <c r="BL72" s="712"/>
      <c r="BM72" s="598">
        <f>SUM(BV72+BY72+BZ72)</f>
        <v>33898500</v>
      </c>
      <c r="BN72" s="599"/>
      <c r="BO72" s="599"/>
      <c r="BP72" s="599"/>
      <c r="BQ72" s="599"/>
      <c r="BR72" s="599"/>
      <c r="BS72" s="599"/>
      <c r="BT72" s="599"/>
      <c r="BU72" s="600"/>
      <c r="BV72" s="333">
        <f>BW72+BX72</f>
        <v>31048400</v>
      </c>
      <c r="BW72" s="333">
        <f>BW73+BW108+BW113+BW137</f>
        <v>25161800</v>
      </c>
      <c r="BX72" s="333">
        <f>BX73+BX108+BX113+BX137</f>
        <v>5886600</v>
      </c>
      <c r="BY72" s="333">
        <f>BY73+BY108+BY113+BY137</f>
        <v>2847800</v>
      </c>
      <c r="BZ72" s="343">
        <f>SUM(CA72:CC72)</f>
        <v>2300</v>
      </c>
      <c r="CA72" s="333">
        <f>CA73+CA108+CA113+CA137</f>
        <v>100</v>
      </c>
      <c r="CB72" s="333">
        <f>CB73+CB108+CB113+CB137</f>
        <v>2200</v>
      </c>
      <c r="CC72" s="334">
        <f>CC73+CC108+CC113+CC137</f>
        <v>0</v>
      </c>
    </row>
    <row r="73" spans="2:81" x14ac:dyDescent="0.25">
      <c r="B73" s="694" t="s">
        <v>7</v>
      </c>
      <c r="C73" s="695"/>
      <c r="D73" s="695"/>
      <c r="E73" s="695"/>
      <c r="F73" s="695"/>
      <c r="G73" s="695"/>
      <c r="H73" s="695"/>
      <c r="I73" s="695"/>
      <c r="J73" s="695"/>
      <c r="K73" s="695"/>
      <c r="L73" s="695"/>
      <c r="M73" s="695"/>
      <c r="N73" s="695"/>
      <c r="O73" s="695"/>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5"/>
      <c r="AP73" s="695"/>
      <c r="AQ73" s="695"/>
      <c r="AR73" s="695"/>
      <c r="AS73" s="695"/>
      <c r="AT73" s="695"/>
      <c r="AU73" s="695"/>
      <c r="AV73" s="696"/>
      <c r="AW73" s="511" t="s">
        <v>465</v>
      </c>
      <c r="AX73" s="494"/>
      <c r="AY73" s="494"/>
      <c r="AZ73" s="512"/>
      <c r="BA73" s="515" t="s">
        <v>138</v>
      </c>
      <c r="BB73" s="494"/>
      <c r="BC73" s="494"/>
      <c r="BD73" s="494"/>
      <c r="BE73" s="494"/>
      <c r="BF73" s="512"/>
      <c r="BG73" s="697" t="s">
        <v>777</v>
      </c>
      <c r="BH73" s="698"/>
      <c r="BI73" s="698"/>
      <c r="BJ73" s="698"/>
      <c r="BK73" s="698"/>
      <c r="BL73" s="699"/>
      <c r="BM73" s="672"/>
      <c r="BN73" s="673"/>
      <c r="BO73" s="673"/>
      <c r="BP73" s="673"/>
      <c r="BQ73" s="673"/>
      <c r="BR73" s="673"/>
      <c r="BS73" s="673"/>
      <c r="BT73" s="673"/>
      <c r="BU73" s="674"/>
      <c r="BV73" s="672"/>
      <c r="BW73" s="678">
        <f>SUM(BW75:BW85)</f>
        <v>24535000</v>
      </c>
      <c r="BX73" s="678">
        <f>SUM(BX75:BX85)</f>
        <v>0</v>
      </c>
      <c r="BY73" s="678">
        <f>SUM(BY75:BY85)</f>
        <v>2000000</v>
      </c>
      <c r="BZ73" s="682"/>
      <c r="CA73" s="678">
        <f>SUM(CA75:CA85)</f>
        <v>0</v>
      </c>
      <c r="CB73" s="678">
        <f>SUM(CB75:CB85)</f>
        <v>0</v>
      </c>
      <c r="CC73" s="703">
        <f>SUM(CC75:CC85)</f>
        <v>0</v>
      </c>
    </row>
    <row r="74" spans="2:81" x14ac:dyDescent="0.25">
      <c r="B74" s="615" t="s">
        <v>466</v>
      </c>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7"/>
      <c r="AW74" s="513"/>
      <c r="AX74" s="458"/>
      <c r="AY74" s="458"/>
      <c r="AZ74" s="514"/>
      <c r="BA74" s="516"/>
      <c r="BB74" s="458"/>
      <c r="BC74" s="458"/>
      <c r="BD74" s="458"/>
      <c r="BE74" s="458"/>
      <c r="BF74" s="514"/>
      <c r="BG74" s="700"/>
      <c r="BH74" s="701"/>
      <c r="BI74" s="701"/>
      <c r="BJ74" s="701"/>
      <c r="BK74" s="701"/>
      <c r="BL74" s="702"/>
      <c r="BM74" s="675"/>
      <c r="BN74" s="676"/>
      <c r="BO74" s="676"/>
      <c r="BP74" s="676"/>
      <c r="BQ74" s="676"/>
      <c r="BR74" s="676"/>
      <c r="BS74" s="676"/>
      <c r="BT74" s="676"/>
      <c r="BU74" s="677"/>
      <c r="BV74" s="675"/>
      <c r="BW74" s="679"/>
      <c r="BX74" s="679"/>
      <c r="BY74" s="679"/>
      <c r="BZ74" s="683"/>
      <c r="CA74" s="679"/>
      <c r="CB74" s="679"/>
      <c r="CC74" s="704"/>
    </row>
    <row r="75" spans="2:81" x14ac:dyDescent="0.25">
      <c r="B75" s="619" t="s">
        <v>7</v>
      </c>
      <c r="C75" s="620"/>
      <c r="D75" s="620"/>
      <c r="E75" s="620"/>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0"/>
      <c r="AL75" s="620"/>
      <c r="AM75" s="620"/>
      <c r="AN75" s="620"/>
      <c r="AO75" s="620"/>
      <c r="AP75" s="620"/>
      <c r="AQ75" s="620"/>
      <c r="AR75" s="620"/>
      <c r="AS75" s="620"/>
      <c r="AT75" s="620"/>
      <c r="AU75" s="620"/>
      <c r="AV75" s="667"/>
      <c r="AW75" s="511" t="s">
        <v>467</v>
      </c>
      <c r="AX75" s="494"/>
      <c r="AY75" s="494"/>
      <c r="AZ75" s="512"/>
      <c r="BA75" s="515" t="s">
        <v>140</v>
      </c>
      <c r="BB75" s="494"/>
      <c r="BC75" s="494"/>
      <c r="BD75" s="494"/>
      <c r="BE75" s="494"/>
      <c r="BF75" s="512"/>
      <c r="BG75" s="515" t="s">
        <v>468</v>
      </c>
      <c r="BH75" s="494"/>
      <c r="BI75" s="494"/>
      <c r="BJ75" s="494"/>
      <c r="BK75" s="494"/>
      <c r="BL75" s="512"/>
      <c r="BM75" s="489"/>
      <c r="BN75" s="517"/>
      <c r="BO75" s="517"/>
      <c r="BP75" s="517"/>
      <c r="BQ75" s="517"/>
      <c r="BR75" s="517"/>
      <c r="BS75" s="517"/>
      <c r="BT75" s="517"/>
      <c r="BU75" s="518"/>
      <c r="BV75" s="489"/>
      <c r="BW75" s="528">
        <f>MROUND('211 МЗ'!K48,100)</f>
        <v>18844100</v>
      </c>
      <c r="BX75" s="530"/>
      <c r="BY75" s="532"/>
      <c r="BZ75" s="500"/>
      <c r="CA75" s="491"/>
      <c r="CB75" s="480"/>
      <c r="CC75" s="474"/>
    </row>
    <row r="76" spans="2:81" x14ac:dyDescent="0.25">
      <c r="B76" s="482" t="s">
        <v>469</v>
      </c>
      <c r="C76" s="483"/>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483"/>
      <c r="AN76" s="483"/>
      <c r="AO76" s="483"/>
      <c r="AP76" s="483"/>
      <c r="AQ76" s="483"/>
      <c r="AR76" s="483"/>
      <c r="AS76" s="483"/>
      <c r="AT76" s="483"/>
      <c r="AU76" s="483"/>
      <c r="AV76" s="483"/>
      <c r="AW76" s="513"/>
      <c r="AX76" s="458"/>
      <c r="AY76" s="458"/>
      <c r="AZ76" s="514"/>
      <c r="BA76" s="516"/>
      <c r="BB76" s="458"/>
      <c r="BC76" s="458"/>
      <c r="BD76" s="458"/>
      <c r="BE76" s="458"/>
      <c r="BF76" s="514"/>
      <c r="BG76" s="516"/>
      <c r="BH76" s="458"/>
      <c r="BI76" s="458"/>
      <c r="BJ76" s="458"/>
      <c r="BK76" s="458"/>
      <c r="BL76" s="514"/>
      <c r="BM76" s="490"/>
      <c r="BN76" s="519"/>
      <c r="BO76" s="519"/>
      <c r="BP76" s="519"/>
      <c r="BQ76" s="519"/>
      <c r="BR76" s="519"/>
      <c r="BS76" s="519"/>
      <c r="BT76" s="519"/>
      <c r="BU76" s="520"/>
      <c r="BV76" s="490"/>
      <c r="BW76" s="549"/>
      <c r="BX76" s="538"/>
      <c r="BY76" s="539"/>
      <c r="BZ76" s="501"/>
      <c r="CA76" s="492"/>
      <c r="CB76" s="481"/>
      <c r="CC76" s="475"/>
    </row>
    <row r="77" spans="2:81" ht="37.5" customHeight="1" x14ac:dyDescent="0.25">
      <c r="B77" s="601" t="s">
        <v>351</v>
      </c>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c r="AH77" s="684"/>
      <c r="AI77" s="684"/>
      <c r="AJ77" s="684"/>
      <c r="AK77" s="684"/>
      <c r="AL77" s="684"/>
      <c r="AM77" s="684"/>
      <c r="AN77" s="684"/>
      <c r="AO77" s="684"/>
      <c r="AP77" s="684"/>
      <c r="AQ77" s="684"/>
      <c r="AR77" s="684"/>
      <c r="AS77" s="684"/>
      <c r="AT77" s="684"/>
      <c r="AU77" s="684"/>
      <c r="AV77" s="685"/>
      <c r="AW77" s="691" t="s">
        <v>470</v>
      </c>
      <c r="AX77" s="692"/>
      <c r="AY77" s="692"/>
      <c r="AZ77" s="693"/>
      <c r="BA77" s="527" t="s">
        <v>140</v>
      </c>
      <c r="BB77" s="525"/>
      <c r="BC77" s="525"/>
      <c r="BD77" s="525"/>
      <c r="BE77" s="525"/>
      <c r="BF77" s="526"/>
      <c r="BG77" s="527" t="s">
        <v>471</v>
      </c>
      <c r="BH77" s="525"/>
      <c r="BI77" s="525"/>
      <c r="BJ77" s="525"/>
      <c r="BK77" s="525"/>
      <c r="BL77" s="526"/>
      <c r="BM77" s="506"/>
      <c r="BN77" s="507"/>
      <c r="BO77" s="507"/>
      <c r="BP77" s="507"/>
      <c r="BQ77" s="507"/>
      <c r="BR77" s="507"/>
      <c r="BS77" s="507"/>
      <c r="BT77" s="507"/>
      <c r="BU77" s="508"/>
      <c r="BV77" s="215"/>
      <c r="BW77" s="291">
        <f>ROUND('211 МЗ'!K49,100)</f>
        <v>50000</v>
      </c>
      <c r="BX77" s="289"/>
      <c r="BY77" s="290"/>
      <c r="BZ77" s="344"/>
      <c r="CA77" s="305"/>
      <c r="CB77" s="217"/>
      <c r="CC77" s="279"/>
    </row>
    <row r="78" spans="2:81" ht="37.5" customHeight="1" x14ac:dyDescent="0.25">
      <c r="B78" s="689" t="s">
        <v>472</v>
      </c>
      <c r="C78" s="690"/>
      <c r="D78" s="690"/>
      <c r="E78" s="690"/>
      <c r="F78" s="690"/>
      <c r="G78" s="690"/>
      <c r="H78" s="690"/>
      <c r="I78" s="690"/>
      <c r="J78" s="690"/>
      <c r="K78" s="690"/>
      <c r="L78" s="690"/>
      <c r="M78" s="690"/>
      <c r="N78" s="690"/>
      <c r="O78" s="690"/>
      <c r="P78" s="690"/>
      <c r="Q78" s="690"/>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454" t="s">
        <v>473</v>
      </c>
      <c r="AX78" s="455"/>
      <c r="AY78" s="455"/>
      <c r="AZ78" s="455"/>
      <c r="BA78" s="455" t="s">
        <v>141</v>
      </c>
      <c r="BB78" s="455"/>
      <c r="BC78" s="455"/>
      <c r="BD78" s="455"/>
      <c r="BE78" s="455"/>
      <c r="BF78" s="455"/>
      <c r="BG78" s="455" t="s">
        <v>474</v>
      </c>
      <c r="BH78" s="455"/>
      <c r="BI78" s="455"/>
      <c r="BJ78" s="455"/>
      <c r="BK78" s="455"/>
      <c r="BL78" s="455"/>
      <c r="BM78" s="506"/>
      <c r="BN78" s="507"/>
      <c r="BO78" s="507"/>
      <c r="BP78" s="507"/>
      <c r="BQ78" s="507"/>
      <c r="BR78" s="507"/>
      <c r="BS78" s="507"/>
      <c r="BT78" s="507"/>
      <c r="BU78" s="508"/>
      <c r="BV78" s="215"/>
      <c r="BW78" s="230">
        <f>ROUND('Командир. МЗ'!H16,100)</f>
        <v>0</v>
      </c>
      <c r="BX78" s="292"/>
      <c r="BY78" s="209"/>
      <c r="BZ78" s="301"/>
      <c r="CA78" s="305"/>
      <c r="CB78" s="216"/>
      <c r="CC78" s="278"/>
    </row>
    <row r="79" spans="2:81" ht="27" customHeight="1" x14ac:dyDescent="0.25">
      <c r="B79" s="601" t="s">
        <v>475</v>
      </c>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5"/>
      <c r="AW79" s="524" t="s">
        <v>476</v>
      </c>
      <c r="AX79" s="525"/>
      <c r="AY79" s="525"/>
      <c r="AZ79" s="526"/>
      <c r="BA79" s="527" t="s">
        <v>141</v>
      </c>
      <c r="BB79" s="525"/>
      <c r="BC79" s="525"/>
      <c r="BD79" s="525"/>
      <c r="BE79" s="525"/>
      <c r="BF79" s="526"/>
      <c r="BG79" s="527" t="s">
        <v>477</v>
      </c>
      <c r="BH79" s="525"/>
      <c r="BI79" s="525"/>
      <c r="BJ79" s="525"/>
      <c r="BK79" s="525"/>
      <c r="BL79" s="526"/>
      <c r="BM79" s="506"/>
      <c r="BN79" s="507"/>
      <c r="BO79" s="507"/>
      <c r="BP79" s="507"/>
      <c r="BQ79" s="507"/>
      <c r="BR79" s="507"/>
      <c r="BS79" s="507"/>
      <c r="BT79" s="507"/>
      <c r="BU79" s="508"/>
      <c r="BV79" s="215"/>
      <c r="BW79" s="291"/>
      <c r="BX79" s="292"/>
      <c r="BY79" s="293">
        <f>ROUND('212, 214 СИЦ'!H16,100)</f>
        <v>2000000</v>
      </c>
      <c r="BZ79" s="301"/>
      <c r="CA79" s="305"/>
      <c r="CB79" s="216"/>
      <c r="CC79" s="278"/>
    </row>
    <row r="80" spans="2:81" ht="27" customHeight="1" x14ac:dyDescent="0.25">
      <c r="B80" s="601" t="s">
        <v>478</v>
      </c>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5"/>
      <c r="AW80" s="524" t="s">
        <v>479</v>
      </c>
      <c r="AX80" s="525"/>
      <c r="AY80" s="525"/>
      <c r="AZ80" s="526"/>
      <c r="BA80" s="527" t="s">
        <v>141</v>
      </c>
      <c r="BB80" s="525"/>
      <c r="BC80" s="525"/>
      <c r="BD80" s="525"/>
      <c r="BE80" s="525"/>
      <c r="BF80" s="526"/>
      <c r="BG80" s="527" t="s">
        <v>480</v>
      </c>
      <c r="BH80" s="525"/>
      <c r="BI80" s="525"/>
      <c r="BJ80" s="525"/>
      <c r="BK80" s="525"/>
      <c r="BL80" s="526"/>
      <c r="BM80" s="506"/>
      <c r="BN80" s="507"/>
      <c r="BO80" s="507"/>
      <c r="BP80" s="507"/>
      <c r="BQ80" s="507"/>
      <c r="BR80" s="507"/>
      <c r="BS80" s="507"/>
      <c r="BT80" s="507"/>
      <c r="BU80" s="508"/>
      <c r="BV80" s="215"/>
      <c r="BW80" s="291"/>
      <c r="BX80" s="292"/>
      <c r="BY80" s="293"/>
      <c r="BZ80" s="301"/>
      <c r="CA80" s="305"/>
      <c r="CB80" s="216"/>
      <c r="CC80" s="278"/>
    </row>
    <row r="81" spans="2:81" ht="30" customHeight="1" x14ac:dyDescent="0.25">
      <c r="B81" s="686" t="s">
        <v>481</v>
      </c>
      <c r="C81" s="687"/>
      <c r="D81" s="687"/>
      <c r="E81" s="687"/>
      <c r="F81" s="687"/>
      <c r="G81" s="687"/>
      <c r="H81" s="687"/>
      <c r="I81" s="687"/>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7"/>
      <c r="AL81" s="687"/>
      <c r="AM81" s="687"/>
      <c r="AN81" s="687"/>
      <c r="AO81" s="687"/>
      <c r="AP81" s="687"/>
      <c r="AQ81" s="687"/>
      <c r="AR81" s="687"/>
      <c r="AS81" s="687"/>
      <c r="AT81" s="687"/>
      <c r="AU81" s="687"/>
      <c r="AV81" s="688"/>
      <c r="AW81" s="524" t="s">
        <v>476</v>
      </c>
      <c r="AX81" s="525"/>
      <c r="AY81" s="525"/>
      <c r="AZ81" s="526"/>
      <c r="BA81" s="527" t="s">
        <v>141</v>
      </c>
      <c r="BB81" s="525"/>
      <c r="BC81" s="525"/>
      <c r="BD81" s="525"/>
      <c r="BE81" s="525"/>
      <c r="BF81" s="526"/>
      <c r="BG81" s="527" t="s">
        <v>482</v>
      </c>
      <c r="BH81" s="525"/>
      <c r="BI81" s="525"/>
      <c r="BJ81" s="525"/>
      <c r="BK81" s="525"/>
      <c r="BL81" s="526"/>
      <c r="BM81" s="506"/>
      <c r="BN81" s="507"/>
      <c r="BO81" s="507"/>
      <c r="BP81" s="507"/>
      <c r="BQ81" s="507"/>
      <c r="BR81" s="507"/>
      <c r="BS81" s="507"/>
      <c r="BT81" s="507"/>
      <c r="BU81" s="508"/>
      <c r="BV81" s="215"/>
      <c r="BW81" s="291"/>
      <c r="BX81" s="292"/>
      <c r="BY81" s="293">
        <f>ROUND('212 226 СИЦ'!H16,100)</f>
        <v>0</v>
      </c>
      <c r="BZ81" s="301"/>
      <c r="CA81" s="305"/>
      <c r="CB81" s="216"/>
      <c r="CC81" s="278"/>
    </row>
    <row r="82" spans="2:81" ht="12.75" hidden="1" customHeight="1" x14ac:dyDescent="0.25">
      <c r="B82" s="509"/>
      <c r="C82" s="510"/>
      <c r="D82" s="510"/>
      <c r="E82" s="510"/>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0"/>
      <c r="AW82" s="511" t="s">
        <v>483</v>
      </c>
      <c r="AX82" s="494"/>
      <c r="AY82" s="494"/>
      <c r="AZ82" s="512"/>
      <c r="BA82" s="515" t="s">
        <v>484</v>
      </c>
      <c r="BB82" s="494"/>
      <c r="BC82" s="494"/>
      <c r="BD82" s="494"/>
      <c r="BE82" s="494"/>
      <c r="BF82" s="512"/>
      <c r="BG82" s="515"/>
      <c r="BH82" s="494"/>
      <c r="BI82" s="494"/>
      <c r="BJ82" s="494"/>
      <c r="BK82" s="494"/>
      <c r="BL82" s="512"/>
      <c r="BM82" s="218"/>
      <c r="BN82" s="218"/>
      <c r="BO82" s="218"/>
      <c r="BP82" s="218"/>
      <c r="BQ82" s="218"/>
      <c r="BR82" s="218"/>
      <c r="BS82" s="218"/>
      <c r="BT82" s="218"/>
      <c r="BU82" s="218"/>
      <c r="BV82" s="218"/>
      <c r="BW82" s="528"/>
      <c r="BX82" s="530"/>
      <c r="BY82" s="532"/>
      <c r="BZ82" s="301"/>
      <c r="CA82" s="305"/>
      <c r="CB82" s="216"/>
      <c r="CC82" s="278"/>
    </row>
    <row r="83" spans="2:81" ht="12.75" hidden="1" customHeight="1" x14ac:dyDescent="0.25">
      <c r="B83" s="482"/>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513"/>
      <c r="AX83" s="458"/>
      <c r="AY83" s="458"/>
      <c r="AZ83" s="514"/>
      <c r="BA83" s="516"/>
      <c r="BB83" s="458"/>
      <c r="BC83" s="458"/>
      <c r="BD83" s="458"/>
      <c r="BE83" s="458"/>
      <c r="BF83" s="514"/>
      <c r="BG83" s="516"/>
      <c r="BH83" s="458"/>
      <c r="BI83" s="458"/>
      <c r="BJ83" s="458"/>
      <c r="BK83" s="458"/>
      <c r="BL83" s="514"/>
      <c r="BM83" s="219"/>
      <c r="BN83" s="219"/>
      <c r="BO83" s="219"/>
      <c r="BP83" s="219"/>
      <c r="BQ83" s="219"/>
      <c r="BR83" s="219"/>
      <c r="BS83" s="219"/>
      <c r="BT83" s="219"/>
      <c r="BU83" s="219"/>
      <c r="BV83" s="219"/>
      <c r="BW83" s="549"/>
      <c r="BX83" s="538"/>
      <c r="BY83" s="539"/>
      <c r="BZ83" s="301"/>
      <c r="CA83" s="305"/>
      <c r="CB83" s="216"/>
      <c r="CC83" s="278"/>
    </row>
    <row r="84" spans="2:81" ht="15" customHeight="1" x14ac:dyDescent="0.25">
      <c r="B84" s="778" t="s">
        <v>773</v>
      </c>
      <c r="C84" s="779"/>
      <c r="D84" s="779"/>
      <c r="E84" s="779"/>
      <c r="F84" s="779"/>
      <c r="G84" s="779"/>
      <c r="H84" s="779"/>
      <c r="I84" s="779"/>
      <c r="J84" s="779"/>
      <c r="K84" s="779"/>
      <c r="L84" s="779"/>
      <c r="M84" s="779"/>
      <c r="N84" s="779"/>
      <c r="O84" s="779"/>
      <c r="P84" s="779"/>
      <c r="Q84" s="779"/>
      <c r="R84" s="779"/>
      <c r="S84" s="779"/>
      <c r="T84" s="779"/>
      <c r="U84" s="779"/>
      <c r="V84" s="779"/>
      <c r="W84" s="779"/>
      <c r="X84" s="779"/>
      <c r="Y84" s="779"/>
      <c r="Z84" s="779"/>
      <c r="AA84" s="779"/>
      <c r="AB84" s="779"/>
      <c r="AC84" s="779"/>
      <c r="AD84" s="779"/>
      <c r="AE84" s="779"/>
      <c r="AF84" s="779"/>
      <c r="AG84" s="779"/>
      <c r="AH84" s="779"/>
      <c r="AI84" s="779"/>
      <c r="AJ84" s="779"/>
      <c r="AK84" s="779"/>
      <c r="AL84" s="779"/>
      <c r="AM84" s="779"/>
      <c r="AN84" s="779"/>
      <c r="AO84" s="779"/>
      <c r="AP84" s="779"/>
      <c r="AQ84" s="779"/>
      <c r="AR84" s="779"/>
      <c r="AS84" s="779"/>
      <c r="AT84" s="779"/>
      <c r="AU84" s="779"/>
      <c r="AV84" s="780"/>
      <c r="AW84" s="511" t="s">
        <v>485</v>
      </c>
      <c r="AX84" s="494"/>
      <c r="AY84" s="494"/>
      <c r="AZ84" s="512"/>
      <c r="BA84" s="515" t="s">
        <v>142</v>
      </c>
      <c r="BB84" s="494"/>
      <c r="BC84" s="494"/>
      <c r="BD84" s="494"/>
      <c r="BE84" s="494"/>
      <c r="BF84" s="512"/>
      <c r="BG84" s="621" t="s">
        <v>486</v>
      </c>
      <c r="BH84" s="622"/>
      <c r="BI84" s="622"/>
      <c r="BJ84" s="622"/>
      <c r="BK84" s="622"/>
      <c r="BL84" s="623"/>
      <c r="BM84" s="672"/>
      <c r="BN84" s="673"/>
      <c r="BO84" s="673"/>
      <c r="BP84" s="673"/>
      <c r="BQ84" s="673"/>
      <c r="BR84" s="673"/>
      <c r="BS84" s="673"/>
      <c r="BT84" s="673"/>
      <c r="BU84" s="674"/>
      <c r="BV84" s="672"/>
      <c r="BW84" s="678">
        <f>SUM(BW86:BW88)</f>
        <v>5640900</v>
      </c>
      <c r="BX84" s="672"/>
      <c r="BY84" s="680"/>
      <c r="BZ84" s="682"/>
      <c r="CA84" s="668"/>
      <c r="CB84" s="668"/>
      <c r="CC84" s="670"/>
    </row>
    <row r="85" spans="2:81" x14ac:dyDescent="0.25">
      <c r="B85" s="781"/>
      <c r="C85" s="782"/>
      <c r="D85" s="782"/>
      <c r="E85" s="782"/>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782"/>
      <c r="AR85" s="782"/>
      <c r="AS85" s="782"/>
      <c r="AT85" s="782"/>
      <c r="AU85" s="782"/>
      <c r="AV85" s="783"/>
      <c r="AW85" s="513"/>
      <c r="AX85" s="458"/>
      <c r="AY85" s="458"/>
      <c r="AZ85" s="514"/>
      <c r="BA85" s="516"/>
      <c r="BB85" s="458"/>
      <c r="BC85" s="458"/>
      <c r="BD85" s="458"/>
      <c r="BE85" s="458"/>
      <c r="BF85" s="514"/>
      <c r="BG85" s="624"/>
      <c r="BH85" s="625"/>
      <c r="BI85" s="625"/>
      <c r="BJ85" s="625"/>
      <c r="BK85" s="625"/>
      <c r="BL85" s="626"/>
      <c r="BM85" s="675"/>
      <c r="BN85" s="676"/>
      <c r="BO85" s="676"/>
      <c r="BP85" s="676"/>
      <c r="BQ85" s="676"/>
      <c r="BR85" s="676"/>
      <c r="BS85" s="676"/>
      <c r="BT85" s="676"/>
      <c r="BU85" s="677"/>
      <c r="BV85" s="675"/>
      <c r="BW85" s="679"/>
      <c r="BX85" s="675"/>
      <c r="BY85" s="681"/>
      <c r="BZ85" s="683"/>
      <c r="CA85" s="669"/>
      <c r="CB85" s="669"/>
      <c r="CC85" s="671"/>
    </row>
    <row r="86" spans="2:81" hidden="1" x14ac:dyDescent="0.25">
      <c r="B86" s="547" t="s">
        <v>7</v>
      </c>
      <c r="C86" s="548"/>
      <c r="D86" s="548"/>
      <c r="E86" s="548"/>
      <c r="F86" s="548"/>
      <c r="G86" s="548"/>
      <c r="H86" s="548"/>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8"/>
      <c r="AK86" s="548"/>
      <c r="AL86" s="548"/>
      <c r="AM86" s="548"/>
      <c r="AN86" s="548"/>
      <c r="AO86" s="548"/>
      <c r="AP86" s="548"/>
      <c r="AQ86" s="548"/>
      <c r="AR86" s="548"/>
      <c r="AS86" s="548"/>
      <c r="AT86" s="548"/>
      <c r="AU86" s="548"/>
      <c r="AV86" s="548"/>
      <c r="AW86" s="511" t="s">
        <v>487</v>
      </c>
      <c r="AX86" s="494"/>
      <c r="AY86" s="494"/>
      <c r="AZ86" s="512"/>
      <c r="BA86" s="515" t="s">
        <v>142</v>
      </c>
      <c r="BB86" s="494"/>
      <c r="BC86" s="494"/>
      <c r="BD86" s="494"/>
      <c r="BE86" s="494"/>
      <c r="BF86" s="512"/>
      <c r="BG86" s="515" t="s">
        <v>488</v>
      </c>
      <c r="BH86" s="494"/>
      <c r="BI86" s="494"/>
      <c r="BJ86" s="494"/>
      <c r="BK86" s="494"/>
      <c r="BL86" s="512"/>
      <c r="BM86" s="489"/>
      <c r="BN86" s="517"/>
      <c r="BO86" s="517"/>
      <c r="BP86" s="517"/>
      <c r="BQ86" s="517"/>
      <c r="BR86" s="517"/>
      <c r="BS86" s="517"/>
      <c r="BT86" s="517"/>
      <c r="BU86" s="518"/>
      <c r="BV86" s="489"/>
      <c r="BW86" s="528">
        <f>MROUND('213 МЗ'!F23,100)</f>
        <v>5640900</v>
      </c>
      <c r="BX86" s="530" t="s">
        <v>795</v>
      </c>
      <c r="BY86" s="532"/>
      <c r="BZ86" s="500"/>
      <c r="CA86" s="491"/>
      <c r="CB86" s="480"/>
      <c r="CC86" s="474"/>
    </row>
    <row r="87" spans="2:81" x14ac:dyDescent="0.25">
      <c r="B87" s="540" t="s">
        <v>489</v>
      </c>
      <c r="C87" s="541"/>
      <c r="D87" s="541"/>
      <c r="E87" s="541"/>
      <c r="F87" s="541"/>
      <c r="G87" s="541"/>
      <c r="H87" s="541"/>
      <c r="I87" s="541"/>
      <c r="J87" s="541"/>
      <c r="K87" s="541"/>
      <c r="L87" s="541"/>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1"/>
      <c r="AL87" s="541"/>
      <c r="AM87" s="541"/>
      <c r="AN87" s="541"/>
      <c r="AO87" s="541"/>
      <c r="AP87" s="541"/>
      <c r="AQ87" s="541"/>
      <c r="AR87" s="541"/>
      <c r="AS87" s="541"/>
      <c r="AT87" s="541"/>
      <c r="AU87" s="541"/>
      <c r="AV87" s="541"/>
      <c r="AW87" s="513"/>
      <c r="AX87" s="458"/>
      <c r="AY87" s="458"/>
      <c r="AZ87" s="514"/>
      <c r="BA87" s="516"/>
      <c r="BB87" s="458"/>
      <c r="BC87" s="458"/>
      <c r="BD87" s="458"/>
      <c r="BE87" s="458"/>
      <c r="BF87" s="514"/>
      <c r="BG87" s="516"/>
      <c r="BH87" s="458"/>
      <c r="BI87" s="458"/>
      <c r="BJ87" s="458"/>
      <c r="BK87" s="458"/>
      <c r="BL87" s="514"/>
      <c r="BM87" s="490"/>
      <c r="BN87" s="519"/>
      <c r="BO87" s="519"/>
      <c r="BP87" s="519"/>
      <c r="BQ87" s="519"/>
      <c r="BR87" s="519"/>
      <c r="BS87" s="519"/>
      <c r="BT87" s="519"/>
      <c r="BU87" s="520"/>
      <c r="BV87" s="490"/>
      <c r="BW87" s="549"/>
      <c r="BX87" s="538"/>
      <c r="BY87" s="539"/>
      <c r="BZ87" s="501"/>
      <c r="CA87" s="492"/>
      <c r="CB87" s="481"/>
      <c r="CC87" s="475"/>
    </row>
    <row r="88" spans="2:81" ht="15" customHeight="1" x14ac:dyDescent="0.25">
      <c r="B88" s="638" t="s">
        <v>490</v>
      </c>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39"/>
      <c r="AL88" s="639"/>
      <c r="AM88" s="639"/>
      <c r="AN88" s="639"/>
      <c r="AO88" s="639"/>
      <c r="AP88" s="639"/>
      <c r="AQ88" s="639"/>
      <c r="AR88" s="639"/>
      <c r="AS88" s="639"/>
      <c r="AT88" s="639"/>
      <c r="AU88" s="639"/>
      <c r="AV88" s="639"/>
      <c r="AW88" s="454" t="s">
        <v>491</v>
      </c>
      <c r="AX88" s="455"/>
      <c r="AY88" s="455"/>
      <c r="AZ88" s="455"/>
      <c r="BA88" s="455"/>
      <c r="BB88" s="455"/>
      <c r="BC88" s="455"/>
      <c r="BD88" s="455"/>
      <c r="BE88" s="455"/>
      <c r="BF88" s="455"/>
      <c r="BG88" s="455"/>
      <c r="BH88" s="455"/>
      <c r="BI88" s="455"/>
      <c r="BJ88" s="455"/>
      <c r="BK88" s="455"/>
      <c r="BL88" s="455"/>
      <c r="BM88" s="506"/>
      <c r="BN88" s="507"/>
      <c r="BO88" s="507"/>
      <c r="BP88" s="507"/>
      <c r="BQ88" s="507"/>
      <c r="BR88" s="507"/>
      <c r="BS88" s="507"/>
      <c r="BT88" s="507"/>
      <c r="BU88" s="508"/>
      <c r="BV88" s="215"/>
      <c r="BW88" s="230"/>
      <c r="BX88" s="292"/>
      <c r="BY88" s="209"/>
      <c r="BZ88" s="301"/>
      <c r="CA88" s="305"/>
      <c r="CB88" s="216"/>
      <c r="CC88" s="278"/>
    </row>
    <row r="89" spans="2:81" hidden="1" x14ac:dyDescent="0.25">
      <c r="B89" s="509" t="s">
        <v>492</v>
      </c>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37"/>
      <c r="AW89" s="511" t="s">
        <v>493</v>
      </c>
      <c r="AX89" s="494"/>
      <c r="AY89" s="494"/>
      <c r="AZ89" s="512"/>
      <c r="BA89" s="515" t="s">
        <v>435</v>
      </c>
      <c r="BB89" s="494"/>
      <c r="BC89" s="494"/>
      <c r="BD89" s="494"/>
      <c r="BE89" s="494"/>
      <c r="BF89" s="512"/>
      <c r="BG89" s="515"/>
      <c r="BH89" s="494"/>
      <c r="BI89" s="494"/>
      <c r="BJ89" s="494"/>
      <c r="BK89" s="494"/>
      <c r="BL89" s="512"/>
      <c r="BM89" s="218"/>
      <c r="BN89" s="218"/>
      <c r="BO89" s="218"/>
      <c r="BP89" s="218"/>
      <c r="BQ89" s="218"/>
      <c r="BR89" s="218"/>
      <c r="BS89" s="218"/>
      <c r="BT89" s="218"/>
      <c r="BU89" s="218"/>
      <c r="BV89" s="218"/>
      <c r="BW89" s="528"/>
      <c r="BX89" s="530"/>
      <c r="BY89" s="532"/>
      <c r="BZ89" s="546"/>
      <c r="CA89" s="546"/>
      <c r="CB89" s="546"/>
      <c r="CC89" s="648"/>
    </row>
    <row r="90" spans="2:81" hidden="1" x14ac:dyDescent="0.25">
      <c r="B90" s="482" t="s">
        <v>494</v>
      </c>
      <c r="C90" s="483"/>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3"/>
      <c r="AM90" s="483"/>
      <c r="AN90" s="483"/>
      <c r="AO90" s="483"/>
      <c r="AP90" s="483"/>
      <c r="AQ90" s="483"/>
      <c r="AR90" s="483"/>
      <c r="AS90" s="483"/>
      <c r="AT90" s="483"/>
      <c r="AU90" s="483"/>
      <c r="AV90" s="483"/>
      <c r="AW90" s="513"/>
      <c r="AX90" s="458"/>
      <c r="AY90" s="458"/>
      <c r="AZ90" s="514"/>
      <c r="BA90" s="516"/>
      <c r="BB90" s="458"/>
      <c r="BC90" s="458"/>
      <c r="BD90" s="458"/>
      <c r="BE90" s="458"/>
      <c r="BF90" s="514"/>
      <c r="BG90" s="516"/>
      <c r="BH90" s="458"/>
      <c r="BI90" s="458"/>
      <c r="BJ90" s="458"/>
      <c r="BK90" s="458"/>
      <c r="BL90" s="514"/>
      <c r="BM90" s="219"/>
      <c r="BN90" s="219"/>
      <c r="BO90" s="219"/>
      <c r="BP90" s="219"/>
      <c r="BQ90" s="219"/>
      <c r="BR90" s="219"/>
      <c r="BS90" s="219"/>
      <c r="BT90" s="219"/>
      <c r="BU90" s="219"/>
      <c r="BV90" s="219"/>
      <c r="BW90" s="549"/>
      <c r="BX90" s="538"/>
      <c r="BY90" s="539"/>
      <c r="BZ90" s="546"/>
      <c r="CA90" s="546"/>
      <c r="CB90" s="546"/>
      <c r="CC90" s="648"/>
    </row>
    <row r="91" spans="2:81" hidden="1" x14ac:dyDescent="0.25">
      <c r="B91" s="509" t="s">
        <v>495</v>
      </c>
      <c r="C91" s="510"/>
      <c r="D91" s="510"/>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37"/>
      <c r="AW91" s="511" t="s">
        <v>496</v>
      </c>
      <c r="AX91" s="494"/>
      <c r="AY91" s="494"/>
      <c r="AZ91" s="512"/>
      <c r="BA91" s="515" t="s">
        <v>497</v>
      </c>
      <c r="BB91" s="494"/>
      <c r="BC91" s="494"/>
      <c r="BD91" s="494"/>
      <c r="BE91" s="494"/>
      <c r="BF91" s="512"/>
      <c r="BG91" s="515"/>
      <c r="BH91" s="494"/>
      <c r="BI91" s="494"/>
      <c r="BJ91" s="494"/>
      <c r="BK91" s="494"/>
      <c r="BL91" s="512"/>
      <c r="BM91" s="218"/>
      <c r="BN91" s="218"/>
      <c r="BO91" s="218"/>
      <c r="BP91" s="218"/>
      <c r="BQ91" s="218"/>
      <c r="BR91" s="218"/>
      <c r="BS91" s="218"/>
      <c r="BT91" s="218"/>
      <c r="BU91" s="218"/>
      <c r="BV91" s="218"/>
      <c r="BW91" s="528"/>
      <c r="BX91" s="530"/>
      <c r="BY91" s="532"/>
      <c r="BZ91" s="546"/>
      <c r="CA91" s="546"/>
      <c r="CB91" s="546"/>
      <c r="CC91" s="648"/>
    </row>
    <row r="92" spans="2:81" hidden="1" x14ac:dyDescent="0.25">
      <c r="B92" s="482" t="s">
        <v>494</v>
      </c>
      <c r="C92" s="483"/>
      <c r="D92" s="483"/>
      <c r="E92" s="483"/>
      <c r="F92" s="483"/>
      <c r="G92" s="483"/>
      <c r="H92" s="483"/>
      <c r="I92" s="483"/>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513"/>
      <c r="AX92" s="458"/>
      <c r="AY92" s="458"/>
      <c r="AZ92" s="514"/>
      <c r="BA92" s="516"/>
      <c r="BB92" s="458"/>
      <c r="BC92" s="458"/>
      <c r="BD92" s="458"/>
      <c r="BE92" s="458"/>
      <c r="BF92" s="514"/>
      <c r="BG92" s="516"/>
      <c r="BH92" s="458"/>
      <c r="BI92" s="458"/>
      <c r="BJ92" s="458"/>
      <c r="BK92" s="458"/>
      <c r="BL92" s="514"/>
      <c r="BM92" s="219"/>
      <c r="BN92" s="219"/>
      <c r="BO92" s="219"/>
      <c r="BP92" s="219"/>
      <c r="BQ92" s="219"/>
      <c r="BR92" s="219"/>
      <c r="BS92" s="219"/>
      <c r="BT92" s="219"/>
      <c r="BU92" s="219"/>
      <c r="BV92" s="219"/>
      <c r="BW92" s="549"/>
      <c r="BX92" s="538"/>
      <c r="BY92" s="539"/>
      <c r="BZ92" s="546"/>
      <c r="CA92" s="546"/>
      <c r="CB92" s="546"/>
      <c r="CC92" s="648"/>
    </row>
    <row r="93" spans="2:81" hidden="1" x14ac:dyDescent="0.25">
      <c r="B93" s="649" t="s">
        <v>498</v>
      </c>
      <c r="C93" s="650"/>
      <c r="D93" s="650"/>
      <c r="E93" s="650"/>
      <c r="F93" s="650"/>
      <c r="G93" s="650"/>
      <c r="H93" s="650"/>
      <c r="I93" s="650"/>
      <c r="J93" s="650"/>
      <c r="K93" s="650"/>
      <c r="L93" s="650"/>
      <c r="M93" s="650"/>
      <c r="N93" s="650"/>
      <c r="O93" s="650"/>
      <c r="P93" s="650"/>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1"/>
      <c r="AW93" s="511" t="s">
        <v>499</v>
      </c>
      <c r="AX93" s="494"/>
      <c r="AY93" s="494"/>
      <c r="AZ93" s="512"/>
      <c r="BA93" s="515" t="s">
        <v>500</v>
      </c>
      <c r="BB93" s="494"/>
      <c r="BC93" s="494"/>
      <c r="BD93" s="494"/>
      <c r="BE93" s="494"/>
      <c r="BF93" s="512"/>
      <c r="BG93" s="515"/>
      <c r="BH93" s="494"/>
      <c r="BI93" s="494"/>
      <c r="BJ93" s="494"/>
      <c r="BK93" s="494"/>
      <c r="BL93" s="512"/>
      <c r="BM93" s="218"/>
      <c r="BN93" s="218"/>
      <c r="BO93" s="218"/>
      <c r="BP93" s="218"/>
      <c r="BQ93" s="218"/>
      <c r="BR93" s="218"/>
      <c r="BS93" s="218"/>
      <c r="BT93" s="218"/>
      <c r="BU93" s="218"/>
      <c r="BV93" s="218"/>
      <c r="BW93" s="528"/>
      <c r="BX93" s="530"/>
      <c r="BY93" s="532"/>
      <c r="BZ93" s="546"/>
      <c r="CA93" s="546"/>
      <c r="CB93" s="546"/>
      <c r="CC93" s="648"/>
    </row>
    <row r="94" spans="2:81" hidden="1" x14ac:dyDescent="0.25">
      <c r="B94" s="482" t="s">
        <v>501</v>
      </c>
      <c r="C94" s="483"/>
      <c r="D94" s="48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513"/>
      <c r="AX94" s="458"/>
      <c r="AY94" s="458"/>
      <c r="AZ94" s="514"/>
      <c r="BA94" s="516"/>
      <c r="BB94" s="458"/>
      <c r="BC94" s="458"/>
      <c r="BD94" s="458"/>
      <c r="BE94" s="458"/>
      <c r="BF94" s="514"/>
      <c r="BG94" s="516"/>
      <c r="BH94" s="458"/>
      <c r="BI94" s="458"/>
      <c r="BJ94" s="458"/>
      <c r="BK94" s="458"/>
      <c r="BL94" s="514"/>
      <c r="BM94" s="219"/>
      <c r="BN94" s="219"/>
      <c r="BO94" s="219"/>
      <c r="BP94" s="219"/>
      <c r="BQ94" s="219"/>
      <c r="BR94" s="219"/>
      <c r="BS94" s="219"/>
      <c r="BT94" s="219"/>
      <c r="BU94" s="219"/>
      <c r="BV94" s="219"/>
      <c r="BW94" s="549"/>
      <c r="BX94" s="538"/>
      <c r="BY94" s="539"/>
      <c r="BZ94" s="546"/>
      <c r="CA94" s="546"/>
      <c r="CB94" s="546"/>
      <c r="CC94" s="648"/>
    </row>
    <row r="95" spans="2:81" hidden="1" x14ac:dyDescent="0.25">
      <c r="B95" s="547" t="s">
        <v>7</v>
      </c>
      <c r="C95" s="548"/>
      <c r="D95" s="548"/>
      <c r="E95" s="548"/>
      <c r="F95" s="548"/>
      <c r="G95" s="548"/>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11" t="s">
        <v>502</v>
      </c>
      <c r="AX95" s="494"/>
      <c r="AY95" s="494"/>
      <c r="AZ95" s="512"/>
      <c r="BA95" s="515" t="s">
        <v>500</v>
      </c>
      <c r="BB95" s="494"/>
      <c r="BC95" s="494"/>
      <c r="BD95" s="494"/>
      <c r="BE95" s="494"/>
      <c r="BF95" s="512"/>
      <c r="BG95" s="515"/>
      <c r="BH95" s="494"/>
      <c r="BI95" s="494"/>
      <c r="BJ95" s="494"/>
      <c r="BK95" s="494"/>
      <c r="BL95" s="512"/>
      <c r="BM95" s="218"/>
      <c r="BN95" s="218"/>
      <c r="BO95" s="218"/>
      <c r="BP95" s="218"/>
      <c r="BQ95" s="218"/>
      <c r="BR95" s="218"/>
      <c r="BS95" s="218"/>
      <c r="BT95" s="218"/>
      <c r="BU95" s="218"/>
      <c r="BV95" s="218"/>
      <c r="BW95" s="528"/>
      <c r="BX95" s="530"/>
      <c r="BY95" s="532"/>
      <c r="BZ95" s="546"/>
      <c r="CA95" s="546"/>
      <c r="CB95" s="546"/>
      <c r="CC95" s="648"/>
    </row>
    <row r="96" spans="2:81" hidden="1" x14ac:dyDescent="0.25">
      <c r="B96" s="540" t="s">
        <v>503</v>
      </c>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13"/>
      <c r="AX96" s="458"/>
      <c r="AY96" s="458"/>
      <c r="AZ96" s="514"/>
      <c r="BA96" s="516"/>
      <c r="BB96" s="458"/>
      <c r="BC96" s="458"/>
      <c r="BD96" s="458"/>
      <c r="BE96" s="458"/>
      <c r="BF96" s="514"/>
      <c r="BG96" s="516"/>
      <c r="BH96" s="458"/>
      <c r="BI96" s="458"/>
      <c r="BJ96" s="458"/>
      <c r="BK96" s="458"/>
      <c r="BL96" s="514"/>
      <c r="BM96" s="219"/>
      <c r="BN96" s="219"/>
      <c r="BO96" s="219"/>
      <c r="BP96" s="219"/>
      <c r="BQ96" s="219"/>
      <c r="BR96" s="219"/>
      <c r="BS96" s="219"/>
      <c r="BT96" s="219"/>
      <c r="BU96" s="219"/>
      <c r="BV96" s="219"/>
      <c r="BW96" s="549"/>
      <c r="BX96" s="538"/>
      <c r="BY96" s="539"/>
      <c r="BZ96" s="546"/>
      <c r="CA96" s="546"/>
      <c r="CB96" s="546"/>
      <c r="CC96" s="648"/>
    </row>
    <row r="97" spans="2:81" ht="13.5" hidden="1" customHeight="1" x14ac:dyDescent="0.25">
      <c r="B97" s="638" t="s">
        <v>504</v>
      </c>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454" t="s">
        <v>505</v>
      </c>
      <c r="AX97" s="455"/>
      <c r="AY97" s="455"/>
      <c r="AZ97" s="455"/>
      <c r="BA97" s="455" t="s">
        <v>500</v>
      </c>
      <c r="BB97" s="455"/>
      <c r="BC97" s="455"/>
      <c r="BD97" s="455"/>
      <c r="BE97" s="455"/>
      <c r="BF97" s="455"/>
      <c r="BG97" s="455"/>
      <c r="BH97" s="455"/>
      <c r="BI97" s="455"/>
      <c r="BJ97" s="455"/>
      <c r="BK97" s="455"/>
      <c r="BL97" s="455"/>
      <c r="BM97" s="222"/>
      <c r="BN97" s="222"/>
      <c r="BO97" s="222"/>
      <c r="BP97" s="222"/>
      <c r="BQ97" s="222"/>
      <c r="BR97" s="222"/>
      <c r="BS97" s="222"/>
      <c r="BT97" s="222"/>
      <c r="BU97" s="222"/>
      <c r="BV97" s="222"/>
      <c r="BW97" s="230"/>
      <c r="BX97" s="292"/>
      <c r="BY97" s="209"/>
      <c r="BZ97" s="546"/>
      <c r="CA97" s="546"/>
      <c r="CB97" s="546"/>
      <c r="CC97" s="648"/>
    </row>
    <row r="98" spans="2:81" ht="13.5" hidden="1" customHeight="1" x14ac:dyDescent="0.25">
      <c r="B98" s="613" t="s">
        <v>143</v>
      </c>
      <c r="C98" s="614"/>
      <c r="D98" s="614"/>
      <c r="E98" s="614"/>
      <c r="F98" s="614"/>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c r="AI98" s="614"/>
      <c r="AJ98" s="614"/>
      <c r="AK98" s="614"/>
      <c r="AL98" s="614"/>
      <c r="AM98" s="614"/>
      <c r="AN98" s="614"/>
      <c r="AO98" s="614"/>
      <c r="AP98" s="614"/>
      <c r="AQ98" s="614"/>
      <c r="AR98" s="614"/>
      <c r="AS98" s="614"/>
      <c r="AT98" s="614"/>
      <c r="AU98" s="614"/>
      <c r="AV98" s="614"/>
      <c r="AW98" s="454" t="s">
        <v>506</v>
      </c>
      <c r="AX98" s="455"/>
      <c r="AY98" s="455"/>
      <c r="AZ98" s="455"/>
      <c r="BA98" s="455" t="s">
        <v>507</v>
      </c>
      <c r="BB98" s="455"/>
      <c r="BC98" s="455"/>
      <c r="BD98" s="455"/>
      <c r="BE98" s="455"/>
      <c r="BF98" s="455"/>
      <c r="BG98" s="455"/>
      <c r="BH98" s="455"/>
      <c r="BI98" s="455"/>
      <c r="BJ98" s="455"/>
      <c r="BK98" s="455"/>
      <c r="BL98" s="455"/>
      <c r="BM98" s="222"/>
      <c r="BN98" s="222"/>
      <c r="BO98" s="222"/>
      <c r="BP98" s="222"/>
      <c r="BQ98" s="222"/>
      <c r="BR98" s="222"/>
      <c r="BS98" s="222"/>
      <c r="BT98" s="222"/>
      <c r="BU98" s="222"/>
      <c r="BV98" s="222"/>
      <c r="BW98" s="230"/>
      <c r="BX98" s="292"/>
      <c r="BY98" s="209"/>
      <c r="BZ98" s="546"/>
      <c r="CA98" s="546"/>
      <c r="CB98" s="546"/>
      <c r="CC98" s="648"/>
    </row>
    <row r="99" spans="2:81" hidden="1" x14ac:dyDescent="0.25">
      <c r="B99" s="509" t="s">
        <v>7</v>
      </c>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1" t="s">
        <v>508</v>
      </c>
      <c r="AX99" s="494"/>
      <c r="AY99" s="494"/>
      <c r="AZ99" s="512"/>
      <c r="BA99" s="515" t="s">
        <v>509</v>
      </c>
      <c r="BB99" s="494"/>
      <c r="BC99" s="494"/>
      <c r="BD99" s="494"/>
      <c r="BE99" s="494"/>
      <c r="BF99" s="512"/>
      <c r="BG99" s="515"/>
      <c r="BH99" s="494"/>
      <c r="BI99" s="494"/>
      <c r="BJ99" s="494"/>
      <c r="BK99" s="494"/>
      <c r="BL99" s="512"/>
      <c r="BM99" s="218"/>
      <c r="BN99" s="218"/>
      <c r="BO99" s="218"/>
      <c r="BP99" s="218"/>
      <c r="BQ99" s="218"/>
      <c r="BR99" s="218"/>
      <c r="BS99" s="218"/>
      <c r="BT99" s="218"/>
      <c r="BU99" s="218"/>
      <c r="BV99" s="218"/>
      <c r="BW99" s="528"/>
      <c r="BX99" s="530"/>
      <c r="BY99" s="532"/>
      <c r="BZ99" s="546"/>
      <c r="CA99" s="546"/>
      <c r="CB99" s="546"/>
      <c r="CC99" s="648"/>
    </row>
    <row r="100" spans="2:81" hidden="1" x14ac:dyDescent="0.25">
      <c r="B100" s="619" t="s">
        <v>510</v>
      </c>
      <c r="C100" s="620"/>
      <c r="D100" s="620"/>
      <c r="E100" s="620"/>
      <c r="F100" s="620"/>
      <c r="G100" s="620"/>
      <c r="H100" s="620"/>
      <c r="I100" s="620"/>
      <c r="J100" s="620"/>
      <c r="K100" s="620"/>
      <c r="L100" s="620"/>
      <c r="M100" s="620"/>
      <c r="N100" s="620"/>
      <c r="O100" s="620"/>
      <c r="P100" s="620"/>
      <c r="Q100" s="620"/>
      <c r="R100" s="620"/>
      <c r="S100" s="620"/>
      <c r="T100" s="620"/>
      <c r="U100" s="620"/>
      <c r="V100" s="620"/>
      <c r="W100" s="620"/>
      <c r="X100" s="620"/>
      <c r="Y100" s="620"/>
      <c r="Z100" s="620"/>
      <c r="AA100" s="620"/>
      <c r="AB100" s="620"/>
      <c r="AC100" s="620"/>
      <c r="AD100" s="620"/>
      <c r="AE100" s="620"/>
      <c r="AF100" s="620"/>
      <c r="AG100" s="620"/>
      <c r="AH100" s="620"/>
      <c r="AI100" s="620"/>
      <c r="AJ100" s="620"/>
      <c r="AK100" s="620"/>
      <c r="AL100" s="620"/>
      <c r="AM100" s="620"/>
      <c r="AN100" s="620"/>
      <c r="AO100" s="620"/>
      <c r="AP100" s="620"/>
      <c r="AQ100" s="620"/>
      <c r="AR100" s="620"/>
      <c r="AS100" s="620"/>
      <c r="AT100" s="620"/>
      <c r="AU100" s="620"/>
      <c r="AV100" s="667"/>
      <c r="AW100" s="550"/>
      <c r="AX100" s="551"/>
      <c r="AY100" s="551"/>
      <c r="AZ100" s="552"/>
      <c r="BA100" s="553"/>
      <c r="BB100" s="551"/>
      <c r="BC100" s="551"/>
      <c r="BD100" s="551"/>
      <c r="BE100" s="551"/>
      <c r="BF100" s="552"/>
      <c r="BG100" s="553"/>
      <c r="BH100" s="551"/>
      <c r="BI100" s="551"/>
      <c r="BJ100" s="551"/>
      <c r="BK100" s="551"/>
      <c r="BL100" s="552"/>
      <c r="BM100" s="221"/>
      <c r="BN100" s="221"/>
      <c r="BO100" s="221"/>
      <c r="BP100" s="221"/>
      <c r="BQ100" s="221"/>
      <c r="BR100" s="221"/>
      <c r="BS100" s="221"/>
      <c r="BT100" s="221"/>
      <c r="BU100" s="221"/>
      <c r="BV100" s="221"/>
      <c r="BW100" s="554"/>
      <c r="BX100" s="555"/>
      <c r="BY100" s="556"/>
      <c r="BZ100" s="546"/>
      <c r="CA100" s="546"/>
      <c r="CB100" s="546"/>
      <c r="CC100" s="648"/>
    </row>
    <row r="101" spans="2:81" hidden="1" x14ac:dyDescent="0.25">
      <c r="B101" s="482" t="s">
        <v>511</v>
      </c>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483"/>
      <c r="AF101" s="483"/>
      <c r="AG101" s="483"/>
      <c r="AH101" s="483"/>
      <c r="AI101" s="483"/>
      <c r="AJ101" s="483"/>
      <c r="AK101" s="483"/>
      <c r="AL101" s="483"/>
      <c r="AM101" s="483"/>
      <c r="AN101" s="483"/>
      <c r="AO101" s="483"/>
      <c r="AP101" s="483"/>
      <c r="AQ101" s="483"/>
      <c r="AR101" s="483"/>
      <c r="AS101" s="483"/>
      <c r="AT101" s="483"/>
      <c r="AU101" s="483"/>
      <c r="AV101" s="483"/>
      <c r="AW101" s="513"/>
      <c r="AX101" s="458"/>
      <c r="AY101" s="458"/>
      <c r="AZ101" s="514"/>
      <c r="BA101" s="516"/>
      <c r="BB101" s="458"/>
      <c r="BC101" s="458"/>
      <c r="BD101" s="458"/>
      <c r="BE101" s="458"/>
      <c r="BF101" s="514"/>
      <c r="BG101" s="516"/>
      <c r="BH101" s="458"/>
      <c r="BI101" s="458"/>
      <c r="BJ101" s="458"/>
      <c r="BK101" s="458"/>
      <c r="BL101" s="514"/>
      <c r="BM101" s="219"/>
      <c r="BN101" s="219"/>
      <c r="BO101" s="219"/>
      <c r="BP101" s="219"/>
      <c r="BQ101" s="219"/>
      <c r="BR101" s="219"/>
      <c r="BS101" s="219"/>
      <c r="BT101" s="219"/>
      <c r="BU101" s="219"/>
      <c r="BV101" s="219"/>
      <c r="BW101" s="549"/>
      <c r="BX101" s="538"/>
      <c r="BY101" s="539"/>
      <c r="BZ101" s="546"/>
      <c r="CA101" s="546"/>
      <c r="CB101" s="546"/>
      <c r="CC101" s="648"/>
    </row>
    <row r="102" spans="2:81" hidden="1" x14ac:dyDescent="0.25">
      <c r="B102" s="547" t="s">
        <v>53</v>
      </c>
      <c r="C102" s="548"/>
      <c r="D102" s="548"/>
      <c r="E102" s="548"/>
      <c r="F102" s="548"/>
      <c r="G102" s="548"/>
      <c r="H102" s="548"/>
      <c r="I102" s="548"/>
      <c r="J102" s="548"/>
      <c r="K102" s="548"/>
      <c r="L102" s="548"/>
      <c r="M102" s="548"/>
      <c r="N102" s="548"/>
      <c r="O102" s="548"/>
      <c r="P102" s="548"/>
      <c r="Q102" s="548"/>
      <c r="R102" s="548"/>
      <c r="S102" s="548"/>
      <c r="T102" s="548"/>
      <c r="U102" s="548"/>
      <c r="V102" s="548"/>
      <c r="W102" s="548"/>
      <c r="X102" s="548"/>
      <c r="Y102" s="548"/>
      <c r="Z102" s="548"/>
      <c r="AA102" s="548"/>
      <c r="AB102" s="548"/>
      <c r="AC102" s="548"/>
      <c r="AD102" s="548"/>
      <c r="AE102" s="548"/>
      <c r="AF102" s="548"/>
      <c r="AG102" s="548"/>
      <c r="AH102" s="548"/>
      <c r="AI102" s="548"/>
      <c r="AJ102" s="548"/>
      <c r="AK102" s="548"/>
      <c r="AL102" s="548"/>
      <c r="AM102" s="548"/>
      <c r="AN102" s="548"/>
      <c r="AO102" s="548"/>
      <c r="AP102" s="548"/>
      <c r="AQ102" s="548"/>
      <c r="AR102" s="548"/>
      <c r="AS102" s="548"/>
      <c r="AT102" s="548"/>
      <c r="AU102" s="548"/>
      <c r="AV102" s="548"/>
      <c r="AW102" s="511" t="s">
        <v>512</v>
      </c>
      <c r="AX102" s="494"/>
      <c r="AY102" s="494"/>
      <c r="AZ102" s="512"/>
      <c r="BA102" s="515" t="s">
        <v>513</v>
      </c>
      <c r="BB102" s="494"/>
      <c r="BC102" s="494"/>
      <c r="BD102" s="494"/>
      <c r="BE102" s="494"/>
      <c r="BF102" s="512"/>
      <c r="BG102" s="515"/>
      <c r="BH102" s="494"/>
      <c r="BI102" s="494"/>
      <c r="BJ102" s="494"/>
      <c r="BK102" s="494"/>
      <c r="BL102" s="512"/>
      <c r="BM102" s="218"/>
      <c r="BN102" s="218"/>
      <c r="BO102" s="218"/>
      <c r="BP102" s="218"/>
      <c r="BQ102" s="218"/>
      <c r="BR102" s="218"/>
      <c r="BS102" s="218"/>
      <c r="BT102" s="218"/>
      <c r="BU102" s="218"/>
      <c r="BV102" s="218"/>
      <c r="BW102" s="528"/>
      <c r="BX102" s="530"/>
      <c r="BY102" s="532"/>
      <c r="BZ102" s="546"/>
      <c r="CA102" s="546"/>
      <c r="CB102" s="546"/>
      <c r="CC102" s="648"/>
    </row>
    <row r="103" spans="2:81" hidden="1" x14ac:dyDescent="0.25">
      <c r="B103" s="557" t="s">
        <v>514</v>
      </c>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8"/>
      <c r="AL103" s="558"/>
      <c r="AM103" s="558"/>
      <c r="AN103" s="558"/>
      <c r="AO103" s="558"/>
      <c r="AP103" s="558"/>
      <c r="AQ103" s="558"/>
      <c r="AR103" s="558"/>
      <c r="AS103" s="558"/>
      <c r="AT103" s="558"/>
      <c r="AU103" s="558"/>
      <c r="AV103" s="558"/>
      <c r="AW103" s="550"/>
      <c r="AX103" s="551"/>
      <c r="AY103" s="551"/>
      <c r="AZ103" s="552"/>
      <c r="BA103" s="553"/>
      <c r="BB103" s="551"/>
      <c r="BC103" s="551"/>
      <c r="BD103" s="551"/>
      <c r="BE103" s="551"/>
      <c r="BF103" s="552"/>
      <c r="BG103" s="553"/>
      <c r="BH103" s="551"/>
      <c r="BI103" s="551"/>
      <c r="BJ103" s="551"/>
      <c r="BK103" s="551"/>
      <c r="BL103" s="552"/>
      <c r="BM103" s="221"/>
      <c r="BN103" s="221"/>
      <c r="BO103" s="221"/>
      <c r="BP103" s="221"/>
      <c r="BQ103" s="221"/>
      <c r="BR103" s="221"/>
      <c r="BS103" s="221"/>
      <c r="BT103" s="221"/>
      <c r="BU103" s="221"/>
      <c r="BV103" s="221"/>
      <c r="BW103" s="554"/>
      <c r="BX103" s="555"/>
      <c r="BY103" s="556"/>
      <c r="BZ103" s="546"/>
      <c r="CA103" s="546"/>
      <c r="CB103" s="546"/>
      <c r="CC103" s="648"/>
    </row>
    <row r="104" spans="2:81" hidden="1" x14ac:dyDescent="0.25">
      <c r="B104" s="540" t="s">
        <v>515</v>
      </c>
      <c r="C104" s="541"/>
      <c r="D104" s="541"/>
      <c r="E104" s="541"/>
      <c r="F104" s="541"/>
      <c r="G104" s="541"/>
      <c r="H104" s="541"/>
      <c r="I104" s="541"/>
      <c r="J104" s="541"/>
      <c r="K104" s="541"/>
      <c r="L104" s="541"/>
      <c r="M104" s="541"/>
      <c r="N104" s="541"/>
      <c r="O104" s="541"/>
      <c r="P104" s="541"/>
      <c r="Q104" s="541"/>
      <c r="R104" s="541"/>
      <c r="S104" s="541"/>
      <c r="T104" s="541"/>
      <c r="U104" s="541"/>
      <c r="V104" s="541"/>
      <c r="W104" s="541"/>
      <c r="X104" s="541"/>
      <c r="Y104" s="541"/>
      <c r="Z104" s="541"/>
      <c r="AA104" s="541"/>
      <c r="AB104" s="541"/>
      <c r="AC104" s="541"/>
      <c r="AD104" s="541"/>
      <c r="AE104" s="541"/>
      <c r="AF104" s="541"/>
      <c r="AG104" s="541"/>
      <c r="AH104" s="541"/>
      <c r="AI104" s="541"/>
      <c r="AJ104" s="541"/>
      <c r="AK104" s="541"/>
      <c r="AL104" s="541"/>
      <c r="AM104" s="541"/>
      <c r="AN104" s="541"/>
      <c r="AO104" s="541"/>
      <c r="AP104" s="541"/>
      <c r="AQ104" s="541"/>
      <c r="AR104" s="541"/>
      <c r="AS104" s="541"/>
      <c r="AT104" s="541"/>
      <c r="AU104" s="541"/>
      <c r="AV104" s="541"/>
      <c r="AW104" s="513"/>
      <c r="AX104" s="458"/>
      <c r="AY104" s="458"/>
      <c r="AZ104" s="514"/>
      <c r="BA104" s="516"/>
      <c r="BB104" s="458"/>
      <c r="BC104" s="458"/>
      <c r="BD104" s="458"/>
      <c r="BE104" s="458"/>
      <c r="BF104" s="514"/>
      <c r="BG104" s="516"/>
      <c r="BH104" s="458"/>
      <c r="BI104" s="458"/>
      <c r="BJ104" s="458"/>
      <c r="BK104" s="458"/>
      <c r="BL104" s="514"/>
      <c r="BM104" s="219"/>
      <c r="BN104" s="219"/>
      <c r="BO104" s="219"/>
      <c r="BP104" s="219"/>
      <c r="BQ104" s="219"/>
      <c r="BR104" s="219"/>
      <c r="BS104" s="219"/>
      <c r="BT104" s="219"/>
      <c r="BU104" s="219"/>
      <c r="BV104" s="219"/>
      <c r="BW104" s="549"/>
      <c r="BX104" s="538"/>
      <c r="BY104" s="539"/>
      <c r="BZ104" s="546"/>
      <c r="CA104" s="546"/>
      <c r="CB104" s="546"/>
      <c r="CC104" s="648"/>
    </row>
    <row r="105" spans="2:81" ht="13.5" hidden="1" customHeight="1" x14ac:dyDescent="0.25">
      <c r="B105" s="638"/>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454"/>
      <c r="AX105" s="455"/>
      <c r="AY105" s="455"/>
      <c r="AZ105" s="455"/>
      <c r="BA105" s="455"/>
      <c r="BB105" s="455"/>
      <c r="BC105" s="455"/>
      <c r="BD105" s="455"/>
      <c r="BE105" s="455"/>
      <c r="BF105" s="455"/>
      <c r="BG105" s="455"/>
      <c r="BH105" s="455"/>
      <c r="BI105" s="455"/>
      <c r="BJ105" s="455"/>
      <c r="BK105" s="455"/>
      <c r="BL105" s="455"/>
      <c r="BM105" s="222"/>
      <c r="BN105" s="222"/>
      <c r="BO105" s="222"/>
      <c r="BP105" s="222"/>
      <c r="BQ105" s="222"/>
      <c r="BR105" s="222"/>
      <c r="BS105" s="222"/>
      <c r="BT105" s="222"/>
      <c r="BU105" s="222"/>
      <c r="BV105" s="222"/>
      <c r="BW105" s="230"/>
      <c r="BX105" s="292"/>
      <c r="BY105" s="209"/>
      <c r="BZ105" s="640"/>
      <c r="CA105" s="640"/>
      <c r="CB105" s="640"/>
      <c r="CC105" s="641"/>
    </row>
    <row r="106" spans="2:81" hidden="1" x14ac:dyDescent="0.25">
      <c r="B106" s="509" t="s">
        <v>516</v>
      </c>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0"/>
      <c r="AC106" s="510"/>
      <c r="AD106" s="510"/>
      <c r="AE106" s="510"/>
      <c r="AF106" s="510"/>
      <c r="AG106" s="510"/>
      <c r="AH106" s="510"/>
      <c r="AI106" s="510"/>
      <c r="AJ106" s="510"/>
      <c r="AK106" s="510"/>
      <c r="AL106" s="510"/>
      <c r="AM106" s="510"/>
      <c r="AN106" s="510"/>
      <c r="AO106" s="510"/>
      <c r="AP106" s="510"/>
      <c r="AQ106" s="510"/>
      <c r="AR106" s="510"/>
      <c r="AS106" s="510"/>
      <c r="AT106" s="510"/>
      <c r="AU106" s="510"/>
      <c r="AV106" s="510"/>
      <c r="AW106" s="511" t="s">
        <v>517</v>
      </c>
      <c r="AX106" s="494"/>
      <c r="AY106" s="494"/>
      <c r="AZ106" s="512"/>
      <c r="BA106" s="515" t="s">
        <v>518</v>
      </c>
      <c r="BB106" s="494"/>
      <c r="BC106" s="494"/>
      <c r="BD106" s="494"/>
      <c r="BE106" s="494"/>
      <c r="BF106" s="512"/>
      <c r="BG106" s="515"/>
      <c r="BH106" s="494"/>
      <c r="BI106" s="494"/>
      <c r="BJ106" s="494"/>
      <c r="BK106" s="494"/>
      <c r="BL106" s="512"/>
      <c r="BM106" s="218"/>
      <c r="BN106" s="218"/>
      <c r="BO106" s="218"/>
      <c r="BP106" s="218"/>
      <c r="BQ106" s="218"/>
      <c r="BR106" s="218"/>
      <c r="BS106" s="218"/>
      <c r="BT106" s="218"/>
      <c r="BU106" s="218"/>
      <c r="BV106" s="218"/>
      <c r="BW106" s="528"/>
      <c r="BX106" s="530"/>
      <c r="BY106" s="532"/>
      <c r="BZ106" s="546"/>
      <c r="CA106" s="546"/>
      <c r="CB106" s="546"/>
      <c r="CC106" s="648"/>
    </row>
    <row r="107" spans="2:81" hidden="1" x14ac:dyDescent="0.25">
      <c r="B107" s="482" t="s">
        <v>519</v>
      </c>
      <c r="C107" s="483"/>
      <c r="D107" s="483"/>
      <c r="E107" s="483"/>
      <c r="F107" s="483"/>
      <c r="G107" s="483"/>
      <c r="H107" s="483"/>
      <c r="I107" s="483"/>
      <c r="J107" s="483"/>
      <c r="K107" s="483"/>
      <c r="L107" s="483"/>
      <c r="M107" s="483"/>
      <c r="N107" s="483"/>
      <c r="O107" s="483"/>
      <c r="P107" s="483"/>
      <c r="Q107" s="483"/>
      <c r="R107" s="483"/>
      <c r="S107" s="483"/>
      <c r="T107" s="483"/>
      <c r="U107" s="483"/>
      <c r="V107" s="483"/>
      <c r="W107" s="483"/>
      <c r="X107" s="483"/>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513"/>
      <c r="AX107" s="458"/>
      <c r="AY107" s="458"/>
      <c r="AZ107" s="514"/>
      <c r="BA107" s="516"/>
      <c r="BB107" s="458"/>
      <c r="BC107" s="458"/>
      <c r="BD107" s="458"/>
      <c r="BE107" s="458"/>
      <c r="BF107" s="514"/>
      <c r="BG107" s="516"/>
      <c r="BH107" s="458"/>
      <c r="BI107" s="458"/>
      <c r="BJ107" s="458"/>
      <c r="BK107" s="458"/>
      <c r="BL107" s="514"/>
      <c r="BM107" s="219"/>
      <c r="BN107" s="219"/>
      <c r="BO107" s="219"/>
      <c r="BP107" s="219"/>
      <c r="BQ107" s="219"/>
      <c r="BR107" s="219"/>
      <c r="BS107" s="219"/>
      <c r="BT107" s="219"/>
      <c r="BU107" s="219"/>
      <c r="BV107" s="219"/>
      <c r="BW107" s="549"/>
      <c r="BX107" s="538"/>
      <c r="BY107" s="539"/>
      <c r="BZ107" s="546"/>
      <c r="CA107" s="546"/>
      <c r="CB107" s="546"/>
      <c r="CC107" s="648"/>
    </row>
    <row r="108" spans="2:81" x14ac:dyDescent="0.25">
      <c r="B108" s="649" t="s">
        <v>520</v>
      </c>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1"/>
      <c r="AW108" s="511" t="s">
        <v>521</v>
      </c>
      <c r="AX108" s="494"/>
      <c r="AY108" s="494"/>
      <c r="AZ108" s="512"/>
      <c r="BA108" s="621" t="s">
        <v>314</v>
      </c>
      <c r="BB108" s="622"/>
      <c r="BC108" s="622"/>
      <c r="BD108" s="622"/>
      <c r="BE108" s="622"/>
      <c r="BF108" s="623"/>
      <c r="BG108" s="621" t="s">
        <v>522</v>
      </c>
      <c r="BH108" s="622"/>
      <c r="BI108" s="622"/>
      <c r="BJ108" s="622"/>
      <c r="BK108" s="622"/>
      <c r="BL108" s="623"/>
      <c r="BM108" s="655"/>
      <c r="BN108" s="656"/>
      <c r="BO108" s="656"/>
      <c r="BP108" s="656"/>
      <c r="BQ108" s="656"/>
      <c r="BR108" s="656"/>
      <c r="BS108" s="656"/>
      <c r="BT108" s="656"/>
      <c r="BU108" s="657"/>
      <c r="BV108" s="655"/>
      <c r="BW108" s="664">
        <f>MROUND('350 296 МЗ'!G29,100)</f>
        <v>0</v>
      </c>
      <c r="BX108" s="627"/>
      <c r="BY108" s="627">
        <f>ROUND('350 296 СИЦ'!F18,100)</f>
        <v>0</v>
      </c>
      <c r="BZ108" s="630"/>
      <c r="CA108" s="530">
        <f>ROUND('350 296 Гранты'!F18,100)</f>
        <v>0</v>
      </c>
      <c r="CB108" s="642"/>
      <c r="CC108" s="645"/>
    </row>
    <row r="109" spans="2:81" x14ac:dyDescent="0.25">
      <c r="B109" s="619" t="s">
        <v>523</v>
      </c>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0"/>
      <c r="Y109" s="620"/>
      <c r="Z109" s="620"/>
      <c r="AA109" s="620"/>
      <c r="AB109" s="620"/>
      <c r="AC109" s="620"/>
      <c r="AD109" s="620"/>
      <c r="AE109" s="620"/>
      <c r="AF109" s="620"/>
      <c r="AG109" s="620"/>
      <c r="AH109" s="620"/>
      <c r="AI109" s="620"/>
      <c r="AJ109" s="620"/>
      <c r="AK109" s="620"/>
      <c r="AL109" s="620"/>
      <c r="AM109" s="620"/>
      <c r="AN109" s="620"/>
      <c r="AO109" s="620"/>
      <c r="AP109" s="620"/>
      <c r="AQ109" s="620"/>
      <c r="AR109" s="620"/>
      <c r="AS109" s="620"/>
      <c r="AT109" s="620"/>
      <c r="AU109" s="620"/>
      <c r="AV109" s="620"/>
      <c r="AW109" s="550"/>
      <c r="AX109" s="551"/>
      <c r="AY109" s="551"/>
      <c r="AZ109" s="552"/>
      <c r="BA109" s="652"/>
      <c r="BB109" s="653"/>
      <c r="BC109" s="653"/>
      <c r="BD109" s="653"/>
      <c r="BE109" s="653"/>
      <c r="BF109" s="654"/>
      <c r="BG109" s="652"/>
      <c r="BH109" s="653"/>
      <c r="BI109" s="653"/>
      <c r="BJ109" s="653"/>
      <c r="BK109" s="653"/>
      <c r="BL109" s="654"/>
      <c r="BM109" s="658"/>
      <c r="BN109" s="659"/>
      <c r="BO109" s="659"/>
      <c r="BP109" s="659"/>
      <c r="BQ109" s="659"/>
      <c r="BR109" s="659"/>
      <c r="BS109" s="659"/>
      <c r="BT109" s="659"/>
      <c r="BU109" s="660"/>
      <c r="BV109" s="658"/>
      <c r="BW109" s="665"/>
      <c r="BX109" s="628"/>
      <c r="BY109" s="628"/>
      <c r="BZ109" s="631"/>
      <c r="CA109" s="555"/>
      <c r="CB109" s="643"/>
      <c r="CC109" s="646"/>
    </row>
    <row r="110" spans="2:81" x14ac:dyDescent="0.25">
      <c r="B110" s="482" t="s">
        <v>524</v>
      </c>
      <c r="C110" s="483"/>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c r="AH110" s="483"/>
      <c r="AI110" s="483"/>
      <c r="AJ110" s="483"/>
      <c r="AK110" s="483"/>
      <c r="AL110" s="483"/>
      <c r="AM110" s="483"/>
      <c r="AN110" s="483"/>
      <c r="AO110" s="483"/>
      <c r="AP110" s="483"/>
      <c r="AQ110" s="483"/>
      <c r="AR110" s="483"/>
      <c r="AS110" s="483"/>
      <c r="AT110" s="483"/>
      <c r="AU110" s="483"/>
      <c r="AV110" s="483"/>
      <c r="AW110" s="513"/>
      <c r="AX110" s="458"/>
      <c r="AY110" s="458"/>
      <c r="AZ110" s="514"/>
      <c r="BA110" s="624"/>
      <c r="BB110" s="625"/>
      <c r="BC110" s="625"/>
      <c r="BD110" s="625"/>
      <c r="BE110" s="625"/>
      <c r="BF110" s="626"/>
      <c r="BG110" s="624"/>
      <c r="BH110" s="625"/>
      <c r="BI110" s="625"/>
      <c r="BJ110" s="625"/>
      <c r="BK110" s="625"/>
      <c r="BL110" s="626"/>
      <c r="BM110" s="661"/>
      <c r="BN110" s="662"/>
      <c r="BO110" s="662"/>
      <c r="BP110" s="662"/>
      <c r="BQ110" s="662"/>
      <c r="BR110" s="662"/>
      <c r="BS110" s="662"/>
      <c r="BT110" s="662"/>
      <c r="BU110" s="663"/>
      <c r="BV110" s="661"/>
      <c r="BW110" s="666"/>
      <c r="BX110" s="629"/>
      <c r="BY110" s="629"/>
      <c r="BZ110" s="632"/>
      <c r="CA110" s="538"/>
      <c r="CB110" s="644"/>
      <c r="CC110" s="647"/>
    </row>
    <row r="111" spans="2:81" ht="12.75" hidden="1" customHeight="1" x14ac:dyDescent="0.25">
      <c r="B111" s="509" t="s">
        <v>525</v>
      </c>
      <c r="C111" s="510"/>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37"/>
      <c r="AW111" s="511" t="s">
        <v>526</v>
      </c>
      <c r="AX111" s="494"/>
      <c r="AY111" s="494"/>
      <c r="AZ111" s="512"/>
      <c r="BA111" s="621" t="s">
        <v>527</v>
      </c>
      <c r="BB111" s="622"/>
      <c r="BC111" s="622"/>
      <c r="BD111" s="622"/>
      <c r="BE111" s="622"/>
      <c r="BF111" s="623"/>
      <c r="BG111" s="621"/>
      <c r="BH111" s="622"/>
      <c r="BI111" s="622"/>
      <c r="BJ111" s="622"/>
      <c r="BK111" s="622"/>
      <c r="BL111" s="623"/>
      <c r="BM111" s="286"/>
      <c r="BN111" s="286"/>
      <c r="BO111" s="286"/>
      <c r="BP111" s="286"/>
      <c r="BQ111" s="286"/>
      <c r="BR111" s="286"/>
      <c r="BS111" s="286"/>
      <c r="BT111" s="286"/>
      <c r="BU111" s="286"/>
      <c r="BV111" s="286"/>
      <c r="BW111" s="633"/>
      <c r="BX111" s="635"/>
      <c r="BY111" s="635"/>
      <c r="BZ111" s="345"/>
      <c r="CA111" s="305"/>
      <c r="CB111" s="238"/>
      <c r="CC111" s="281"/>
    </row>
    <row r="112" spans="2:81" ht="12.75" hidden="1" customHeight="1" x14ac:dyDescent="0.25">
      <c r="B112" s="482" t="s">
        <v>528</v>
      </c>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3"/>
      <c r="AH112" s="483"/>
      <c r="AI112" s="483"/>
      <c r="AJ112" s="483"/>
      <c r="AK112" s="483"/>
      <c r="AL112" s="483"/>
      <c r="AM112" s="483"/>
      <c r="AN112" s="483"/>
      <c r="AO112" s="483"/>
      <c r="AP112" s="483"/>
      <c r="AQ112" s="483"/>
      <c r="AR112" s="483"/>
      <c r="AS112" s="483"/>
      <c r="AT112" s="483"/>
      <c r="AU112" s="483"/>
      <c r="AV112" s="637"/>
      <c r="AW112" s="513"/>
      <c r="AX112" s="458"/>
      <c r="AY112" s="458"/>
      <c r="AZ112" s="514"/>
      <c r="BA112" s="624"/>
      <c r="BB112" s="625"/>
      <c r="BC112" s="625"/>
      <c r="BD112" s="625"/>
      <c r="BE112" s="625"/>
      <c r="BF112" s="626"/>
      <c r="BG112" s="624"/>
      <c r="BH112" s="625"/>
      <c r="BI112" s="625"/>
      <c r="BJ112" s="625"/>
      <c r="BK112" s="625"/>
      <c r="BL112" s="626"/>
      <c r="BM112" s="287"/>
      <c r="BN112" s="287"/>
      <c r="BO112" s="287"/>
      <c r="BP112" s="287"/>
      <c r="BQ112" s="287"/>
      <c r="BR112" s="287"/>
      <c r="BS112" s="287"/>
      <c r="BT112" s="287"/>
      <c r="BU112" s="287"/>
      <c r="BV112" s="287"/>
      <c r="BW112" s="634"/>
      <c r="BX112" s="636"/>
      <c r="BY112" s="636"/>
      <c r="BZ112" s="345"/>
      <c r="CA112" s="305"/>
      <c r="CB112" s="238"/>
      <c r="CC112" s="281"/>
    </row>
    <row r="113" spans="2:81" ht="13.5" customHeight="1" x14ac:dyDescent="0.25">
      <c r="B113" s="615" t="s">
        <v>529</v>
      </c>
      <c r="C113" s="616"/>
      <c r="D113" s="616"/>
      <c r="E113" s="616"/>
      <c r="F113" s="616"/>
      <c r="G113" s="616"/>
      <c r="H113" s="616"/>
      <c r="I113" s="616"/>
      <c r="J113" s="616"/>
      <c r="K113" s="616"/>
      <c r="L113" s="616"/>
      <c r="M113" s="616"/>
      <c r="N113" s="616"/>
      <c r="O113" s="616"/>
      <c r="P113" s="616"/>
      <c r="Q113" s="616"/>
      <c r="R113" s="616"/>
      <c r="S113" s="616"/>
      <c r="T113" s="616"/>
      <c r="U113" s="616"/>
      <c r="V113" s="616"/>
      <c r="W113" s="616"/>
      <c r="X113" s="616"/>
      <c r="Y113" s="616"/>
      <c r="Z113" s="616"/>
      <c r="AA113" s="616"/>
      <c r="AB113" s="616"/>
      <c r="AC113" s="616"/>
      <c r="AD113" s="616"/>
      <c r="AE113" s="616"/>
      <c r="AF113" s="616"/>
      <c r="AG113" s="616"/>
      <c r="AH113" s="616"/>
      <c r="AI113" s="616"/>
      <c r="AJ113" s="616"/>
      <c r="AK113" s="616"/>
      <c r="AL113" s="616"/>
      <c r="AM113" s="616"/>
      <c r="AN113" s="616"/>
      <c r="AO113" s="616"/>
      <c r="AP113" s="616"/>
      <c r="AQ113" s="616"/>
      <c r="AR113" s="616"/>
      <c r="AS113" s="616"/>
      <c r="AT113" s="616"/>
      <c r="AU113" s="616"/>
      <c r="AV113" s="617"/>
      <c r="AW113" s="454" t="s">
        <v>530</v>
      </c>
      <c r="AX113" s="455"/>
      <c r="AY113" s="455"/>
      <c r="AZ113" s="455"/>
      <c r="BA113" s="618" t="s">
        <v>531</v>
      </c>
      <c r="BB113" s="618"/>
      <c r="BC113" s="618"/>
      <c r="BD113" s="618"/>
      <c r="BE113" s="618"/>
      <c r="BF113" s="618"/>
      <c r="BG113" s="618" t="s">
        <v>532</v>
      </c>
      <c r="BH113" s="618"/>
      <c r="BI113" s="618"/>
      <c r="BJ113" s="618"/>
      <c r="BK113" s="618"/>
      <c r="BL113" s="618"/>
      <c r="BM113" s="598"/>
      <c r="BN113" s="599"/>
      <c r="BO113" s="599"/>
      <c r="BP113" s="599"/>
      <c r="BQ113" s="599"/>
      <c r="BR113" s="599"/>
      <c r="BS113" s="599"/>
      <c r="BT113" s="599"/>
      <c r="BU113" s="600"/>
      <c r="BV113" s="329"/>
      <c r="BW113" s="330">
        <f>SUM(BW114:BW135)</f>
        <v>0</v>
      </c>
      <c r="BX113" s="331">
        <f>SUM(BX114:BX136)</f>
        <v>22300</v>
      </c>
      <c r="BY113" s="331">
        <f>SUM(BY114:BY136)</f>
        <v>0</v>
      </c>
      <c r="BZ113" s="343">
        <f>SUM(CA113:CC113)</f>
        <v>0</v>
      </c>
      <c r="CA113" s="331">
        <f>SUM(CA114:CA136)</f>
        <v>0</v>
      </c>
      <c r="CB113" s="331">
        <f>SUM(CB114:CB136)</f>
        <v>0</v>
      </c>
      <c r="CC113" s="332">
        <f>SUM(CC114:CC136)</f>
        <v>0</v>
      </c>
    </row>
    <row r="114" spans="2:81" x14ac:dyDescent="0.25">
      <c r="B114" s="509" t="s">
        <v>533</v>
      </c>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1" t="s">
        <v>534</v>
      </c>
      <c r="AX114" s="494"/>
      <c r="AY114" s="494"/>
      <c r="AZ114" s="512"/>
      <c r="BA114" s="515" t="s">
        <v>145</v>
      </c>
      <c r="BB114" s="494"/>
      <c r="BC114" s="494"/>
      <c r="BD114" s="494"/>
      <c r="BE114" s="494"/>
      <c r="BF114" s="512"/>
      <c r="BG114" s="515" t="s">
        <v>535</v>
      </c>
      <c r="BH114" s="494"/>
      <c r="BI114" s="494"/>
      <c r="BJ114" s="494"/>
      <c r="BK114" s="494"/>
      <c r="BL114" s="512"/>
      <c r="BM114" s="489"/>
      <c r="BN114" s="517"/>
      <c r="BO114" s="517"/>
      <c r="BP114" s="517"/>
      <c r="BQ114" s="517"/>
      <c r="BR114" s="517"/>
      <c r="BS114" s="517"/>
      <c r="BT114" s="517"/>
      <c r="BU114" s="518"/>
      <c r="BV114" s="489"/>
      <c r="BW114" s="528"/>
      <c r="BX114" s="532">
        <f>MROUND('851 291 СИ имущ+земля'!H28,100)</f>
        <v>21300</v>
      </c>
      <c r="BY114" s="532"/>
      <c r="BZ114" s="500"/>
      <c r="CA114" s="491"/>
      <c r="CB114" s="480"/>
      <c r="CC114" s="474"/>
    </row>
    <row r="115" spans="2:81" hidden="1" x14ac:dyDescent="0.25">
      <c r="B115" s="482" t="s">
        <v>144</v>
      </c>
      <c r="C115" s="483"/>
      <c r="D115" s="483"/>
      <c r="E115" s="483"/>
      <c r="F115" s="483"/>
      <c r="G115" s="483"/>
      <c r="H115" s="483"/>
      <c r="I115" s="483"/>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513"/>
      <c r="AX115" s="458"/>
      <c r="AY115" s="458"/>
      <c r="AZ115" s="514"/>
      <c r="BA115" s="516"/>
      <c r="BB115" s="458"/>
      <c r="BC115" s="458"/>
      <c r="BD115" s="458"/>
      <c r="BE115" s="458"/>
      <c r="BF115" s="514"/>
      <c r="BG115" s="516"/>
      <c r="BH115" s="458"/>
      <c r="BI115" s="458"/>
      <c r="BJ115" s="458"/>
      <c r="BK115" s="458"/>
      <c r="BL115" s="514"/>
      <c r="BM115" s="490"/>
      <c r="BN115" s="519"/>
      <c r="BO115" s="519"/>
      <c r="BP115" s="519"/>
      <c r="BQ115" s="519"/>
      <c r="BR115" s="519"/>
      <c r="BS115" s="519"/>
      <c r="BT115" s="519"/>
      <c r="BU115" s="520"/>
      <c r="BV115" s="490"/>
      <c r="BW115" s="549"/>
      <c r="BX115" s="539"/>
      <c r="BY115" s="539"/>
      <c r="BZ115" s="501"/>
      <c r="CA115" s="492"/>
      <c r="CB115" s="481"/>
      <c r="CC115" s="475"/>
    </row>
    <row r="116" spans="2:81" hidden="1" x14ac:dyDescent="0.25">
      <c r="B116" s="509" t="s">
        <v>536</v>
      </c>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1" t="s">
        <v>537</v>
      </c>
      <c r="AX116" s="494"/>
      <c r="AY116" s="494"/>
      <c r="AZ116" s="512"/>
      <c r="BA116" s="515"/>
      <c r="BB116" s="494"/>
      <c r="BC116" s="494"/>
      <c r="BD116" s="494"/>
      <c r="BE116" s="494"/>
      <c r="BF116" s="512"/>
      <c r="BG116" s="515"/>
      <c r="BH116" s="494"/>
      <c r="BI116" s="494"/>
      <c r="BJ116" s="494"/>
      <c r="BK116" s="494"/>
      <c r="BL116" s="512"/>
      <c r="BM116" s="489"/>
      <c r="BN116" s="517"/>
      <c r="BO116" s="517"/>
      <c r="BP116" s="517"/>
      <c r="BQ116" s="517"/>
      <c r="BR116" s="517"/>
      <c r="BS116" s="517"/>
      <c r="BT116" s="517"/>
      <c r="BU116" s="518"/>
      <c r="BV116" s="489"/>
      <c r="BW116" s="528"/>
      <c r="BX116" s="532"/>
      <c r="BY116" s="532"/>
      <c r="BZ116" s="500"/>
      <c r="CA116" s="491"/>
      <c r="CB116" s="480"/>
      <c r="CC116" s="474"/>
    </row>
    <row r="117" spans="2:81" hidden="1" x14ac:dyDescent="0.25">
      <c r="B117" s="482" t="s">
        <v>538</v>
      </c>
      <c r="C117" s="483"/>
      <c r="D117" s="483"/>
      <c r="E117" s="483"/>
      <c r="F117" s="483"/>
      <c r="G117" s="483"/>
      <c r="H117" s="483"/>
      <c r="I117" s="483"/>
      <c r="J117" s="483"/>
      <c r="K117" s="483"/>
      <c r="L117" s="483"/>
      <c r="M117" s="483"/>
      <c r="N117" s="483"/>
      <c r="O117" s="483"/>
      <c r="P117" s="483"/>
      <c r="Q117" s="483"/>
      <c r="R117" s="483"/>
      <c r="S117" s="483"/>
      <c r="T117" s="483"/>
      <c r="U117" s="483"/>
      <c r="V117" s="483"/>
      <c r="W117" s="483"/>
      <c r="X117" s="483"/>
      <c r="Y117" s="483"/>
      <c r="Z117" s="483"/>
      <c r="AA117" s="483"/>
      <c r="AB117" s="483"/>
      <c r="AC117" s="483"/>
      <c r="AD117" s="483"/>
      <c r="AE117" s="483"/>
      <c r="AF117" s="483"/>
      <c r="AG117" s="483"/>
      <c r="AH117" s="483"/>
      <c r="AI117" s="483"/>
      <c r="AJ117" s="483"/>
      <c r="AK117" s="483"/>
      <c r="AL117" s="483"/>
      <c r="AM117" s="483"/>
      <c r="AN117" s="483"/>
      <c r="AO117" s="483"/>
      <c r="AP117" s="483"/>
      <c r="AQ117" s="483"/>
      <c r="AR117" s="483"/>
      <c r="AS117" s="483"/>
      <c r="AT117" s="483"/>
      <c r="AU117" s="483"/>
      <c r="AV117" s="483"/>
      <c r="AW117" s="513"/>
      <c r="AX117" s="458"/>
      <c r="AY117" s="458"/>
      <c r="AZ117" s="514"/>
      <c r="BA117" s="516"/>
      <c r="BB117" s="458"/>
      <c r="BC117" s="458"/>
      <c r="BD117" s="458"/>
      <c r="BE117" s="458"/>
      <c r="BF117" s="514"/>
      <c r="BG117" s="516"/>
      <c r="BH117" s="458"/>
      <c r="BI117" s="458"/>
      <c r="BJ117" s="458"/>
      <c r="BK117" s="458"/>
      <c r="BL117" s="514"/>
      <c r="BM117" s="490"/>
      <c r="BN117" s="519"/>
      <c r="BO117" s="519"/>
      <c r="BP117" s="519"/>
      <c r="BQ117" s="519"/>
      <c r="BR117" s="519"/>
      <c r="BS117" s="519"/>
      <c r="BT117" s="519"/>
      <c r="BU117" s="520"/>
      <c r="BV117" s="490"/>
      <c r="BW117" s="549"/>
      <c r="BX117" s="539"/>
      <c r="BY117" s="539"/>
      <c r="BZ117" s="501"/>
      <c r="CA117" s="492"/>
      <c r="CB117" s="481"/>
      <c r="CC117" s="475"/>
    </row>
    <row r="118" spans="2:81" ht="13.5" hidden="1" customHeight="1" x14ac:dyDescent="0.25">
      <c r="B118" s="521" t="s">
        <v>539</v>
      </c>
      <c r="C118" s="522"/>
      <c r="D118" s="522"/>
      <c r="E118" s="522"/>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2"/>
      <c r="AB118" s="522"/>
      <c r="AC118" s="522"/>
      <c r="AD118" s="522"/>
      <c r="AE118" s="522"/>
      <c r="AF118" s="522"/>
      <c r="AG118" s="522"/>
      <c r="AH118" s="522"/>
      <c r="AI118" s="522"/>
      <c r="AJ118" s="522"/>
      <c r="AK118" s="522"/>
      <c r="AL118" s="522"/>
      <c r="AM118" s="522"/>
      <c r="AN118" s="522"/>
      <c r="AO118" s="522"/>
      <c r="AP118" s="522"/>
      <c r="AQ118" s="522"/>
      <c r="AR118" s="522"/>
      <c r="AS118" s="522"/>
      <c r="AT118" s="522"/>
      <c r="AU118" s="522"/>
      <c r="AV118" s="522"/>
      <c r="AW118" s="454" t="s">
        <v>540</v>
      </c>
      <c r="AX118" s="455"/>
      <c r="AY118" s="455"/>
      <c r="AZ118" s="455"/>
      <c r="BA118" s="455"/>
      <c r="BB118" s="455"/>
      <c r="BC118" s="455"/>
      <c r="BD118" s="455"/>
      <c r="BE118" s="455"/>
      <c r="BF118" s="455"/>
      <c r="BG118" s="455"/>
      <c r="BH118" s="455"/>
      <c r="BI118" s="455"/>
      <c r="BJ118" s="455"/>
      <c r="BK118" s="455"/>
      <c r="BL118" s="455"/>
      <c r="BM118" s="506"/>
      <c r="BN118" s="507"/>
      <c r="BO118" s="507"/>
      <c r="BP118" s="507"/>
      <c r="BQ118" s="507"/>
      <c r="BR118" s="507"/>
      <c r="BS118" s="507"/>
      <c r="BT118" s="507"/>
      <c r="BU118" s="508"/>
      <c r="BV118" s="215"/>
      <c r="BW118" s="230"/>
      <c r="BX118" s="293"/>
      <c r="BY118" s="209"/>
      <c r="BZ118" s="301"/>
      <c r="CA118" s="305"/>
      <c r="CB118" s="216"/>
      <c r="CC118" s="278"/>
    </row>
    <row r="119" spans="2:81" ht="13.5" hidden="1" customHeight="1" x14ac:dyDescent="0.25">
      <c r="B119" s="613" t="s">
        <v>541</v>
      </c>
      <c r="C119" s="614"/>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614"/>
      <c r="AE119" s="614"/>
      <c r="AF119" s="614"/>
      <c r="AG119" s="614"/>
      <c r="AH119" s="614"/>
      <c r="AI119" s="614"/>
      <c r="AJ119" s="614"/>
      <c r="AK119" s="614"/>
      <c r="AL119" s="614"/>
      <c r="AM119" s="614"/>
      <c r="AN119" s="614"/>
      <c r="AO119" s="614"/>
      <c r="AP119" s="614"/>
      <c r="AQ119" s="614"/>
      <c r="AR119" s="614"/>
      <c r="AS119" s="614"/>
      <c r="AT119" s="614"/>
      <c r="AU119" s="614"/>
      <c r="AV119" s="614"/>
      <c r="AW119" s="454" t="s">
        <v>542</v>
      </c>
      <c r="AX119" s="455"/>
      <c r="AY119" s="455"/>
      <c r="AZ119" s="455"/>
      <c r="BA119" s="455"/>
      <c r="BB119" s="455"/>
      <c r="BC119" s="455"/>
      <c r="BD119" s="455"/>
      <c r="BE119" s="455"/>
      <c r="BF119" s="455"/>
      <c r="BG119" s="455"/>
      <c r="BH119" s="455"/>
      <c r="BI119" s="455"/>
      <c r="BJ119" s="455"/>
      <c r="BK119" s="455"/>
      <c r="BL119" s="455"/>
      <c r="BM119" s="222"/>
      <c r="BN119" s="222"/>
      <c r="BO119" s="222"/>
      <c r="BP119" s="222"/>
      <c r="BQ119" s="222"/>
      <c r="BR119" s="222"/>
      <c r="BS119" s="222"/>
      <c r="BT119" s="222"/>
      <c r="BU119" s="222"/>
      <c r="BV119" s="222"/>
      <c r="BW119" s="230"/>
      <c r="BX119" s="293"/>
      <c r="BY119" s="209"/>
      <c r="BZ119" s="301"/>
      <c r="CA119" s="305"/>
      <c r="CB119" s="216"/>
      <c r="CC119" s="278"/>
    </row>
    <row r="120" spans="2:81" ht="12.75" hidden="1" customHeight="1" x14ac:dyDescent="0.25">
      <c r="B120" s="509" t="s">
        <v>53</v>
      </c>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1" t="s">
        <v>543</v>
      </c>
      <c r="AX120" s="494"/>
      <c r="AY120" s="494"/>
      <c r="AZ120" s="512"/>
      <c r="BA120" s="515"/>
      <c r="BB120" s="494"/>
      <c r="BC120" s="494"/>
      <c r="BD120" s="494"/>
      <c r="BE120" s="494"/>
      <c r="BF120" s="512"/>
      <c r="BG120" s="515"/>
      <c r="BH120" s="494"/>
      <c r="BI120" s="494"/>
      <c r="BJ120" s="494"/>
      <c r="BK120" s="494"/>
      <c r="BL120" s="512"/>
      <c r="BM120" s="218"/>
      <c r="BN120" s="218"/>
      <c r="BO120" s="218"/>
      <c r="BP120" s="218"/>
      <c r="BQ120" s="218"/>
      <c r="BR120" s="218"/>
      <c r="BS120" s="218"/>
      <c r="BT120" s="218"/>
      <c r="BU120" s="218"/>
      <c r="BV120" s="218"/>
      <c r="BW120" s="528"/>
      <c r="BX120" s="532"/>
      <c r="BY120" s="532"/>
      <c r="BZ120" s="301"/>
      <c r="CA120" s="305"/>
      <c r="CB120" s="216"/>
      <c r="CC120" s="278"/>
    </row>
    <row r="121" spans="2:81" ht="12.75" hidden="1" customHeight="1" x14ac:dyDescent="0.25">
      <c r="B121" s="482" t="s">
        <v>544</v>
      </c>
      <c r="C121" s="483"/>
      <c r="D121" s="483"/>
      <c r="E121" s="483"/>
      <c r="F121" s="483"/>
      <c r="G121" s="483"/>
      <c r="H121" s="483"/>
      <c r="I121" s="483"/>
      <c r="J121" s="483"/>
      <c r="K121" s="483"/>
      <c r="L121" s="483"/>
      <c r="M121" s="483"/>
      <c r="N121" s="483"/>
      <c r="O121" s="483"/>
      <c r="P121" s="483"/>
      <c r="Q121" s="483"/>
      <c r="R121" s="483"/>
      <c r="S121" s="483"/>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483"/>
      <c r="AO121" s="483"/>
      <c r="AP121" s="483"/>
      <c r="AQ121" s="483"/>
      <c r="AR121" s="483"/>
      <c r="AS121" s="483"/>
      <c r="AT121" s="483"/>
      <c r="AU121" s="483"/>
      <c r="AV121" s="483"/>
      <c r="AW121" s="513"/>
      <c r="AX121" s="458"/>
      <c r="AY121" s="458"/>
      <c r="AZ121" s="514"/>
      <c r="BA121" s="516"/>
      <c r="BB121" s="458"/>
      <c r="BC121" s="458"/>
      <c r="BD121" s="458"/>
      <c r="BE121" s="458"/>
      <c r="BF121" s="514"/>
      <c r="BG121" s="516"/>
      <c r="BH121" s="458"/>
      <c r="BI121" s="458"/>
      <c r="BJ121" s="458"/>
      <c r="BK121" s="458"/>
      <c r="BL121" s="514"/>
      <c r="BM121" s="219"/>
      <c r="BN121" s="219"/>
      <c r="BO121" s="219"/>
      <c r="BP121" s="219"/>
      <c r="BQ121" s="219"/>
      <c r="BR121" s="219"/>
      <c r="BS121" s="219"/>
      <c r="BT121" s="219"/>
      <c r="BU121" s="219"/>
      <c r="BV121" s="219"/>
      <c r="BW121" s="549"/>
      <c r="BX121" s="539"/>
      <c r="BY121" s="539"/>
      <c r="BZ121" s="301"/>
      <c r="CA121" s="305"/>
      <c r="CB121" s="216"/>
      <c r="CC121" s="278"/>
    </row>
    <row r="122" spans="2:81" ht="13.5" hidden="1" customHeight="1" x14ac:dyDescent="0.25">
      <c r="B122" s="521" t="s">
        <v>545</v>
      </c>
      <c r="C122" s="522"/>
      <c r="D122" s="522"/>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522"/>
      <c r="AD122" s="522"/>
      <c r="AE122" s="522"/>
      <c r="AF122" s="522"/>
      <c r="AG122" s="522"/>
      <c r="AH122" s="522"/>
      <c r="AI122" s="522"/>
      <c r="AJ122" s="522"/>
      <c r="AK122" s="522"/>
      <c r="AL122" s="522"/>
      <c r="AM122" s="522"/>
      <c r="AN122" s="522"/>
      <c r="AO122" s="522"/>
      <c r="AP122" s="522"/>
      <c r="AQ122" s="522"/>
      <c r="AR122" s="522"/>
      <c r="AS122" s="522"/>
      <c r="AT122" s="522"/>
      <c r="AU122" s="522"/>
      <c r="AV122" s="522"/>
      <c r="AW122" s="454" t="s">
        <v>546</v>
      </c>
      <c r="AX122" s="455"/>
      <c r="AY122" s="455"/>
      <c r="AZ122" s="455"/>
      <c r="BA122" s="455"/>
      <c r="BB122" s="455"/>
      <c r="BC122" s="455"/>
      <c r="BD122" s="455"/>
      <c r="BE122" s="455"/>
      <c r="BF122" s="455"/>
      <c r="BG122" s="455"/>
      <c r="BH122" s="455"/>
      <c r="BI122" s="455"/>
      <c r="BJ122" s="455"/>
      <c r="BK122" s="455"/>
      <c r="BL122" s="455"/>
      <c r="BM122" s="222"/>
      <c r="BN122" s="222"/>
      <c r="BO122" s="222"/>
      <c r="BP122" s="222"/>
      <c r="BQ122" s="222"/>
      <c r="BR122" s="222"/>
      <c r="BS122" s="222"/>
      <c r="BT122" s="222"/>
      <c r="BU122" s="222"/>
      <c r="BV122" s="222"/>
      <c r="BW122" s="230"/>
      <c r="BX122" s="293"/>
      <c r="BY122" s="209"/>
      <c r="BZ122" s="301"/>
      <c r="CA122" s="305"/>
      <c r="CB122" s="216"/>
      <c r="CC122" s="278"/>
    </row>
    <row r="123" spans="2:81" ht="12.75" hidden="1" customHeight="1" x14ac:dyDescent="0.25">
      <c r="B123" s="509" t="s">
        <v>547</v>
      </c>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1" t="s">
        <v>548</v>
      </c>
      <c r="AX123" s="494"/>
      <c r="AY123" s="494"/>
      <c r="AZ123" s="512"/>
      <c r="BA123" s="515"/>
      <c r="BB123" s="494"/>
      <c r="BC123" s="494"/>
      <c r="BD123" s="494"/>
      <c r="BE123" s="494"/>
      <c r="BF123" s="512"/>
      <c r="BG123" s="515"/>
      <c r="BH123" s="494"/>
      <c r="BI123" s="494"/>
      <c r="BJ123" s="494"/>
      <c r="BK123" s="494"/>
      <c r="BL123" s="512"/>
      <c r="BM123" s="218"/>
      <c r="BN123" s="218"/>
      <c r="BO123" s="218"/>
      <c r="BP123" s="218"/>
      <c r="BQ123" s="218"/>
      <c r="BR123" s="218"/>
      <c r="BS123" s="218"/>
      <c r="BT123" s="218"/>
      <c r="BU123" s="218"/>
      <c r="BV123" s="218"/>
      <c r="BW123" s="528"/>
      <c r="BX123" s="532"/>
      <c r="BY123" s="532"/>
      <c r="BZ123" s="301"/>
      <c r="CA123" s="305"/>
      <c r="CB123" s="216"/>
      <c r="CC123" s="278"/>
    </row>
    <row r="124" spans="2:81" ht="12.75" hidden="1" customHeight="1" x14ac:dyDescent="0.25">
      <c r="B124" s="482" t="s">
        <v>549</v>
      </c>
      <c r="C124" s="483"/>
      <c r="D124" s="483"/>
      <c r="E124" s="483"/>
      <c r="F124" s="483"/>
      <c r="G124" s="483"/>
      <c r="H124" s="483"/>
      <c r="I124" s="483"/>
      <c r="J124" s="483"/>
      <c r="K124" s="483"/>
      <c r="L124" s="483"/>
      <c r="M124" s="483"/>
      <c r="N124" s="483"/>
      <c r="O124" s="483"/>
      <c r="P124" s="483"/>
      <c r="Q124" s="483"/>
      <c r="R124" s="483"/>
      <c r="S124" s="483"/>
      <c r="T124" s="483"/>
      <c r="U124" s="483"/>
      <c r="V124" s="483"/>
      <c r="W124" s="483"/>
      <c r="X124" s="483"/>
      <c r="Y124" s="483"/>
      <c r="Z124" s="483"/>
      <c r="AA124" s="483"/>
      <c r="AB124" s="483"/>
      <c r="AC124" s="483"/>
      <c r="AD124" s="483"/>
      <c r="AE124" s="483"/>
      <c r="AF124" s="483"/>
      <c r="AG124" s="483"/>
      <c r="AH124" s="483"/>
      <c r="AI124" s="483"/>
      <c r="AJ124" s="483"/>
      <c r="AK124" s="483"/>
      <c r="AL124" s="483"/>
      <c r="AM124" s="483"/>
      <c r="AN124" s="483"/>
      <c r="AO124" s="483"/>
      <c r="AP124" s="483"/>
      <c r="AQ124" s="483"/>
      <c r="AR124" s="483"/>
      <c r="AS124" s="483"/>
      <c r="AT124" s="483"/>
      <c r="AU124" s="483"/>
      <c r="AV124" s="483"/>
      <c r="AW124" s="513"/>
      <c r="AX124" s="458"/>
      <c r="AY124" s="458"/>
      <c r="AZ124" s="514"/>
      <c r="BA124" s="516"/>
      <c r="BB124" s="458"/>
      <c r="BC124" s="458"/>
      <c r="BD124" s="458"/>
      <c r="BE124" s="458"/>
      <c r="BF124" s="514"/>
      <c r="BG124" s="516"/>
      <c r="BH124" s="458"/>
      <c r="BI124" s="458"/>
      <c r="BJ124" s="458"/>
      <c r="BK124" s="458"/>
      <c r="BL124" s="514"/>
      <c r="BM124" s="219"/>
      <c r="BN124" s="219"/>
      <c r="BO124" s="219"/>
      <c r="BP124" s="219"/>
      <c r="BQ124" s="219"/>
      <c r="BR124" s="219"/>
      <c r="BS124" s="219"/>
      <c r="BT124" s="219"/>
      <c r="BU124" s="219"/>
      <c r="BV124" s="219"/>
      <c r="BW124" s="549"/>
      <c r="BX124" s="539"/>
      <c r="BY124" s="539"/>
      <c r="BZ124" s="301"/>
      <c r="CA124" s="305"/>
      <c r="CB124" s="216"/>
      <c r="CC124" s="278"/>
    </row>
    <row r="125" spans="2:81" ht="13.5" hidden="1" customHeight="1" x14ac:dyDescent="0.25">
      <c r="B125" s="613" t="s">
        <v>550</v>
      </c>
      <c r="C125" s="614"/>
      <c r="D125" s="614"/>
      <c r="E125" s="614"/>
      <c r="F125" s="614"/>
      <c r="G125" s="614"/>
      <c r="H125" s="614"/>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614"/>
      <c r="AE125" s="614"/>
      <c r="AF125" s="614"/>
      <c r="AG125" s="614"/>
      <c r="AH125" s="614"/>
      <c r="AI125" s="614"/>
      <c r="AJ125" s="614"/>
      <c r="AK125" s="614"/>
      <c r="AL125" s="614"/>
      <c r="AM125" s="614"/>
      <c r="AN125" s="614"/>
      <c r="AO125" s="614"/>
      <c r="AP125" s="614"/>
      <c r="AQ125" s="614"/>
      <c r="AR125" s="614"/>
      <c r="AS125" s="614"/>
      <c r="AT125" s="614"/>
      <c r="AU125" s="614"/>
      <c r="AV125" s="614"/>
      <c r="AW125" s="454" t="s">
        <v>551</v>
      </c>
      <c r="AX125" s="455"/>
      <c r="AY125" s="455"/>
      <c r="AZ125" s="455"/>
      <c r="BA125" s="455"/>
      <c r="BB125" s="455"/>
      <c r="BC125" s="455"/>
      <c r="BD125" s="455"/>
      <c r="BE125" s="455"/>
      <c r="BF125" s="455"/>
      <c r="BG125" s="455"/>
      <c r="BH125" s="455"/>
      <c r="BI125" s="455"/>
      <c r="BJ125" s="455"/>
      <c r="BK125" s="455"/>
      <c r="BL125" s="455"/>
      <c r="BM125" s="222"/>
      <c r="BN125" s="222"/>
      <c r="BO125" s="222"/>
      <c r="BP125" s="222"/>
      <c r="BQ125" s="222"/>
      <c r="BR125" s="222"/>
      <c r="BS125" s="222"/>
      <c r="BT125" s="222"/>
      <c r="BU125" s="222"/>
      <c r="BV125" s="222"/>
      <c r="BW125" s="230"/>
      <c r="BX125" s="293"/>
      <c r="BY125" s="209"/>
      <c r="BZ125" s="301"/>
      <c r="CA125" s="305"/>
      <c r="CB125" s="216"/>
      <c r="CC125" s="278"/>
    </row>
    <row r="126" spans="2:81" ht="12.75" hidden="1" customHeight="1" x14ac:dyDescent="0.25">
      <c r="B126" s="509" t="s">
        <v>552</v>
      </c>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c r="AA126" s="510"/>
      <c r="AB126" s="510"/>
      <c r="AC126" s="510"/>
      <c r="AD126" s="510"/>
      <c r="AE126" s="510"/>
      <c r="AF126" s="510"/>
      <c r="AG126" s="510"/>
      <c r="AH126" s="510"/>
      <c r="AI126" s="510"/>
      <c r="AJ126" s="510"/>
      <c r="AK126" s="510"/>
      <c r="AL126" s="510"/>
      <c r="AM126" s="510"/>
      <c r="AN126" s="510"/>
      <c r="AO126" s="510"/>
      <c r="AP126" s="510"/>
      <c r="AQ126" s="510"/>
      <c r="AR126" s="510"/>
      <c r="AS126" s="510"/>
      <c r="AT126" s="510"/>
      <c r="AU126" s="510"/>
      <c r="AV126" s="510"/>
      <c r="AW126" s="511" t="s">
        <v>553</v>
      </c>
      <c r="AX126" s="494"/>
      <c r="AY126" s="494"/>
      <c r="AZ126" s="512"/>
      <c r="BA126" s="515"/>
      <c r="BB126" s="494"/>
      <c r="BC126" s="494"/>
      <c r="BD126" s="494"/>
      <c r="BE126" s="494"/>
      <c r="BF126" s="512"/>
      <c r="BG126" s="515"/>
      <c r="BH126" s="494"/>
      <c r="BI126" s="494"/>
      <c r="BJ126" s="494"/>
      <c r="BK126" s="494"/>
      <c r="BL126" s="512"/>
      <c r="BM126" s="218"/>
      <c r="BN126" s="218"/>
      <c r="BO126" s="218"/>
      <c r="BP126" s="218"/>
      <c r="BQ126" s="218"/>
      <c r="BR126" s="218"/>
      <c r="BS126" s="218"/>
      <c r="BT126" s="218"/>
      <c r="BU126" s="218"/>
      <c r="BV126" s="218"/>
      <c r="BW126" s="528"/>
      <c r="BX126" s="532"/>
      <c r="BY126" s="532"/>
      <c r="BZ126" s="301"/>
      <c r="CA126" s="305"/>
      <c r="CB126" s="216"/>
      <c r="CC126" s="278"/>
    </row>
    <row r="127" spans="2:81" ht="12.75" hidden="1" customHeight="1" x14ac:dyDescent="0.25">
      <c r="B127" s="482" t="s">
        <v>554</v>
      </c>
      <c r="C127" s="483"/>
      <c r="D127" s="483"/>
      <c r="E127" s="483"/>
      <c r="F127" s="483"/>
      <c r="G127" s="483"/>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483"/>
      <c r="AG127" s="483"/>
      <c r="AH127" s="483"/>
      <c r="AI127" s="483"/>
      <c r="AJ127" s="483"/>
      <c r="AK127" s="483"/>
      <c r="AL127" s="483"/>
      <c r="AM127" s="483"/>
      <c r="AN127" s="483"/>
      <c r="AO127" s="483"/>
      <c r="AP127" s="483"/>
      <c r="AQ127" s="483"/>
      <c r="AR127" s="483"/>
      <c r="AS127" s="483"/>
      <c r="AT127" s="483"/>
      <c r="AU127" s="483"/>
      <c r="AV127" s="483"/>
      <c r="AW127" s="513"/>
      <c r="AX127" s="458"/>
      <c r="AY127" s="458"/>
      <c r="AZ127" s="514"/>
      <c r="BA127" s="516"/>
      <c r="BB127" s="458"/>
      <c r="BC127" s="458"/>
      <c r="BD127" s="458"/>
      <c r="BE127" s="458"/>
      <c r="BF127" s="514"/>
      <c r="BG127" s="516"/>
      <c r="BH127" s="458"/>
      <c r="BI127" s="458"/>
      <c r="BJ127" s="458"/>
      <c r="BK127" s="458"/>
      <c r="BL127" s="514"/>
      <c r="BM127" s="219"/>
      <c r="BN127" s="219"/>
      <c r="BO127" s="219"/>
      <c r="BP127" s="219"/>
      <c r="BQ127" s="219"/>
      <c r="BR127" s="219"/>
      <c r="BS127" s="219"/>
      <c r="BT127" s="219"/>
      <c r="BU127" s="219"/>
      <c r="BV127" s="219"/>
      <c r="BW127" s="549"/>
      <c r="BX127" s="539"/>
      <c r="BY127" s="539"/>
      <c r="BZ127" s="301"/>
      <c r="CA127" s="305"/>
      <c r="CB127" s="216"/>
      <c r="CC127" s="278"/>
    </row>
    <row r="128" spans="2:81" ht="12.75" hidden="1" customHeight="1" x14ac:dyDescent="0.25">
      <c r="B128" s="604"/>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6"/>
      <c r="AW128" s="524" t="s">
        <v>555</v>
      </c>
      <c r="AX128" s="525"/>
      <c r="AY128" s="525"/>
      <c r="AZ128" s="526"/>
      <c r="BA128" s="527"/>
      <c r="BB128" s="525"/>
      <c r="BC128" s="525"/>
      <c r="BD128" s="525"/>
      <c r="BE128" s="525"/>
      <c r="BF128" s="526"/>
      <c r="BG128" s="527"/>
      <c r="BH128" s="525"/>
      <c r="BI128" s="525"/>
      <c r="BJ128" s="525"/>
      <c r="BK128" s="525"/>
      <c r="BL128" s="526"/>
      <c r="BM128" s="506"/>
      <c r="BN128" s="507"/>
      <c r="BO128" s="507"/>
      <c r="BP128" s="507"/>
      <c r="BQ128" s="507"/>
      <c r="BR128" s="507"/>
      <c r="BS128" s="507"/>
      <c r="BT128" s="507"/>
      <c r="BU128" s="508"/>
      <c r="BV128" s="215"/>
      <c r="BW128" s="291"/>
      <c r="BX128" s="293"/>
      <c r="BY128" s="293"/>
      <c r="BZ128" s="301"/>
      <c r="CA128" s="305"/>
      <c r="CB128" s="216"/>
      <c r="CC128" s="278"/>
    </row>
    <row r="129" spans="2:84" ht="12.75" hidden="1" customHeight="1" x14ac:dyDescent="0.25">
      <c r="B129" s="604"/>
      <c r="C129" s="60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5"/>
      <c r="AJ129" s="605"/>
      <c r="AK129" s="605"/>
      <c r="AL129" s="605"/>
      <c r="AM129" s="605"/>
      <c r="AN129" s="605"/>
      <c r="AO129" s="605"/>
      <c r="AP129" s="605"/>
      <c r="AQ129" s="605"/>
      <c r="AR129" s="605"/>
      <c r="AS129" s="605"/>
      <c r="AT129" s="605"/>
      <c r="AU129" s="605"/>
      <c r="AV129" s="606"/>
      <c r="AW129" s="524" t="s">
        <v>556</v>
      </c>
      <c r="AX129" s="525"/>
      <c r="AY129" s="525"/>
      <c r="AZ129" s="526"/>
      <c r="BA129" s="527"/>
      <c r="BB129" s="525"/>
      <c r="BC129" s="525"/>
      <c r="BD129" s="525"/>
      <c r="BE129" s="525"/>
      <c r="BF129" s="526"/>
      <c r="BG129" s="527"/>
      <c r="BH129" s="525"/>
      <c r="BI129" s="525"/>
      <c r="BJ129" s="525"/>
      <c r="BK129" s="525"/>
      <c r="BL129" s="526"/>
      <c r="BM129" s="506"/>
      <c r="BN129" s="507"/>
      <c r="BO129" s="507"/>
      <c r="BP129" s="507"/>
      <c r="BQ129" s="507"/>
      <c r="BR129" s="507"/>
      <c r="BS129" s="507"/>
      <c r="BT129" s="507"/>
      <c r="BU129" s="508"/>
      <c r="BV129" s="215"/>
      <c r="BW129" s="291"/>
      <c r="BX129" s="293"/>
      <c r="BY129" s="293"/>
      <c r="BZ129" s="301"/>
      <c r="CA129" s="305"/>
      <c r="CB129" s="216"/>
      <c r="CC129" s="278"/>
    </row>
    <row r="130" spans="2:84" x14ac:dyDescent="0.25">
      <c r="B130" s="607" t="s">
        <v>557</v>
      </c>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08"/>
      <c r="AL130" s="608"/>
      <c r="AM130" s="608"/>
      <c r="AN130" s="608"/>
      <c r="AO130" s="608"/>
      <c r="AP130" s="608"/>
      <c r="AQ130" s="608"/>
      <c r="AR130" s="608"/>
      <c r="AS130" s="608"/>
      <c r="AT130" s="608"/>
      <c r="AU130" s="608"/>
      <c r="AV130" s="609"/>
      <c r="AW130" s="511" t="s">
        <v>558</v>
      </c>
      <c r="AX130" s="494"/>
      <c r="AY130" s="494"/>
      <c r="AZ130" s="512"/>
      <c r="BA130" s="515" t="s">
        <v>146</v>
      </c>
      <c r="BB130" s="494"/>
      <c r="BC130" s="494"/>
      <c r="BD130" s="494"/>
      <c r="BE130" s="494"/>
      <c r="BF130" s="512"/>
      <c r="BG130" s="515" t="s">
        <v>535</v>
      </c>
      <c r="BH130" s="494"/>
      <c r="BI130" s="494"/>
      <c r="BJ130" s="494"/>
      <c r="BK130" s="494"/>
      <c r="BL130" s="512"/>
      <c r="BM130" s="489"/>
      <c r="BN130" s="517"/>
      <c r="BO130" s="517"/>
      <c r="BP130" s="517"/>
      <c r="BQ130" s="517"/>
      <c r="BR130" s="517"/>
      <c r="BS130" s="517"/>
      <c r="BT130" s="517"/>
      <c r="BU130" s="518"/>
      <c r="BV130" s="489"/>
      <c r="BW130" s="528"/>
      <c r="BX130" s="532"/>
      <c r="BY130" s="530"/>
      <c r="BZ130" s="500"/>
      <c r="CA130" s="491"/>
      <c r="CB130" s="480"/>
      <c r="CC130" s="474"/>
    </row>
    <row r="131" spans="2:84" x14ac:dyDescent="0.25">
      <c r="B131" s="610"/>
      <c r="C131" s="611"/>
      <c r="D131" s="611"/>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c r="AL131" s="611"/>
      <c r="AM131" s="611"/>
      <c r="AN131" s="611"/>
      <c r="AO131" s="611"/>
      <c r="AP131" s="611"/>
      <c r="AQ131" s="611"/>
      <c r="AR131" s="611"/>
      <c r="AS131" s="611"/>
      <c r="AT131" s="611"/>
      <c r="AU131" s="611"/>
      <c r="AV131" s="612"/>
      <c r="AW131" s="513"/>
      <c r="AX131" s="458"/>
      <c r="AY131" s="458"/>
      <c r="AZ131" s="514"/>
      <c r="BA131" s="516"/>
      <c r="BB131" s="458"/>
      <c r="BC131" s="458"/>
      <c r="BD131" s="458"/>
      <c r="BE131" s="458"/>
      <c r="BF131" s="514"/>
      <c r="BG131" s="516"/>
      <c r="BH131" s="458"/>
      <c r="BI131" s="458"/>
      <c r="BJ131" s="458"/>
      <c r="BK131" s="458"/>
      <c r="BL131" s="514"/>
      <c r="BM131" s="490"/>
      <c r="BN131" s="519"/>
      <c r="BO131" s="519"/>
      <c r="BP131" s="519"/>
      <c r="BQ131" s="519"/>
      <c r="BR131" s="519"/>
      <c r="BS131" s="519"/>
      <c r="BT131" s="519"/>
      <c r="BU131" s="520"/>
      <c r="BV131" s="490"/>
      <c r="BW131" s="549"/>
      <c r="BX131" s="539"/>
      <c r="BY131" s="538"/>
      <c r="BZ131" s="501"/>
      <c r="CA131" s="492"/>
      <c r="CB131" s="481"/>
      <c r="CC131" s="475"/>
    </row>
    <row r="132" spans="2:84" x14ac:dyDescent="0.25">
      <c r="B132" s="559" t="s">
        <v>539</v>
      </c>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1"/>
      <c r="AW132" s="524" t="s">
        <v>559</v>
      </c>
      <c r="AX132" s="525"/>
      <c r="AY132" s="525"/>
      <c r="AZ132" s="526"/>
      <c r="BA132" s="527" t="s">
        <v>147</v>
      </c>
      <c r="BB132" s="525"/>
      <c r="BC132" s="525"/>
      <c r="BD132" s="525"/>
      <c r="BE132" s="525"/>
      <c r="BF132" s="526"/>
      <c r="BG132" s="527" t="s">
        <v>535</v>
      </c>
      <c r="BH132" s="525"/>
      <c r="BI132" s="525"/>
      <c r="BJ132" s="525"/>
      <c r="BK132" s="525"/>
      <c r="BL132" s="526"/>
      <c r="BM132" s="506"/>
      <c r="BN132" s="507"/>
      <c r="BO132" s="507"/>
      <c r="BP132" s="507"/>
      <c r="BQ132" s="507"/>
      <c r="BR132" s="507"/>
      <c r="BS132" s="507"/>
      <c r="BT132" s="507"/>
      <c r="BU132" s="508"/>
      <c r="BV132" s="215"/>
      <c r="BW132" s="291"/>
      <c r="BX132" s="293"/>
      <c r="BY132" s="293"/>
      <c r="BZ132" s="301"/>
      <c r="CA132" s="305"/>
      <c r="CB132" s="216"/>
      <c r="CC132" s="278"/>
    </row>
    <row r="133" spans="2:84" x14ac:dyDescent="0.25">
      <c r="B133" s="559" t="s">
        <v>759</v>
      </c>
      <c r="C133" s="560"/>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1"/>
      <c r="AW133" s="524" t="s">
        <v>560</v>
      </c>
      <c r="AX133" s="525"/>
      <c r="AY133" s="525"/>
      <c r="AZ133" s="526"/>
      <c r="BA133" s="527" t="s">
        <v>147</v>
      </c>
      <c r="BB133" s="525"/>
      <c r="BC133" s="525"/>
      <c r="BD133" s="525"/>
      <c r="BE133" s="525"/>
      <c r="BF133" s="526"/>
      <c r="BG133" s="527" t="s">
        <v>561</v>
      </c>
      <c r="BH133" s="525"/>
      <c r="BI133" s="525"/>
      <c r="BJ133" s="525"/>
      <c r="BK133" s="525"/>
      <c r="BL133" s="526"/>
      <c r="BM133" s="506"/>
      <c r="BN133" s="507"/>
      <c r="BO133" s="507"/>
      <c r="BP133" s="507"/>
      <c r="BQ133" s="507"/>
      <c r="BR133" s="507"/>
      <c r="BS133" s="507"/>
      <c r="BT133" s="507"/>
      <c r="BU133" s="508"/>
      <c r="BV133" s="215"/>
      <c r="BW133" s="291"/>
      <c r="BX133" s="293">
        <f>ROUND('853 292 ССИ'!G26,100)</f>
        <v>1000</v>
      </c>
      <c r="BY133" s="293"/>
      <c r="BZ133" s="301"/>
      <c r="CA133" s="305"/>
      <c r="CB133" s="216"/>
      <c r="CC133" s="278"/>
    </row>
    <row r="134" spans="2:84" ht="28.5" customHeight="1" x14ac:dyDescent="0.3">
      <c r="B134" s="601" t="s">
        <v>760</v>
      </c>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2"/>
      <c r="AD134" s="602"/>
      <c r="AE134" s="602"/>
      <c r="AF134" s="602"/>
      <c r="AG134" s="602"/>
      <c r="AH134" s="602"/>
      <c r="AI134" s="602"/>
      <c r="AJ134" s="602"/>
      <c r="AK134" s="602"/>
      <c r="AL134" s="602"/>
      <c r="AM134" s="602"/>
      <c r="AN134" s="602"/>
      <c r="AO134" s="602"/>
      <c r="AP134" s="602"/>
      <c r="AQ134" s="602"/>
      <c r="AR134" s="602"/>
      <c r="AS134" s="602"/>
      <c r="AT134" s="602"/>
      <c r="AU134" s="602"/>
      <c r="AV134" s="603"/>
      <c r="AW134" s="524" t="s">
        <v>562</v>
      </c>
      <c r="AX134" s="525"/>
      <c r="AY134" s="525"/>
      <c r="AZ134" s="526"/>
      <c r="BA134" s="527" t="s">
        <v>147</v>
      </c>
      <c r="BB134" s="525"/>
      <c r="BC134" s="525"/>
      <c r="BD134" s="525"/>
      <c r="BE134" s="525"/>
      <c r="BF134" s="526"/>
      <c r="BG134" s="527" t="s">
        <v>563</v>
      </c>
      <c r="BH134" s="525"/>
      <c r="BI134" s="525"/>
      <c r="BJ134" s="525"/>
      <c r="BK134" s="525"/>
      <c r="BL134" s="526"/>
      <c r="BM134" s="506"/>
      <c r="BN134" s="507"/>
      <c r="BO134" s="507"/>
      <c r="BP134" s="507"/>
      <c r="BQ134" s="507"/>
      <c r="BR134" s="507"/>
      <c r="BS134" s="507"/>
      <c r="BT134" s="507"/>
      <c r="BU134" s="508"/>
      <c r="BV134" s="215"/>
      <c r="BW134" s="291"/>
      <c r="BX134" s="293"/>
      <c r="BY134" s="293"/>
      <c r="BZ134" s="301"/>
      <c r="CA134" s="305"/>
      <c r="CB134" s="216"/>
      <c r="CC134" s="278"/>
    </row>
    <row r="135" spans="2:84" ht="27" customHeight="1" x14ac:dyDescent="0.3">
      <c r="B135" s="601" t="s">
        <v>761</v>
      </c>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3"/>
      <c r="AW135" s="524" t="s">
        <v>564</v>
      </c>
      <c r="AX135" s="525"/>
      <c r="AY135" s="525"/>
      <c r="AZ135" s="526"/>
      <c r="BA135" s="527" t="s">
        <v>147</v>
      </c>
      <c r="BB135" s="525"/>
      <c r="BC135" s="525"/>
      <c r="BD135" s="525"/>
      <c r="BE135" s="525"/>
      <c r="BF135" s="526"/>
      <c r="BG135" s="527" t="s">
        <v>565</v>
      </c>
      <c r="BH135" s="525"/>
      <c r="BI135" s="525"/>
      <c r="BJ135" s="525"/>
      <c r="BK135" s="525"/>
      <c r="BL135" s="526"/>
      <c r="BM135" s="506"/>
      <c r="BN135" s="507"/>
      <c r="BO135" s="507"/>
      <c r="BP135" s="507"/>
      <c r="BQ135" s="507"/>
      <c r="BR135" s="507"/>
      <c r="BS135" s="507"/>
      <c r="BT135" s="507"/>
      <c r="BU135" s="508"/>
      <c r="BV135" s="215"/>
      <c r="BW135" s="291"/>
      <c r="BX135" s="293"/>
      <c r="BY135" s="293"/>
      <c r="BZ135" s="301"/>
      <c r="CA135" s="305"/>
      <c r="CB135" s="216"/>
      <c r="CC135" s="278"/>
    </row>
    <row r="136" spans="2:84" x14ac:dyDescent="0.25">
      <c r="B136" s="559"/>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1"/>
      <c r="AW136" s="524" t="s">
        <v>566</v>
      </c>
      <c r="AX136" s="525"/>
      <c r="AY136" s="525"/>
      <c r="AZ136" s="526"/>
      <c r="BA136" s="527"/>
      <c r="BB136" s="525"/>
      <c r="BC136" s="525"/>
      <c r="BD136" s="525"/>
      <c r="BE136" s="525"/>
      <c r="BF136" s="526"/>
      <c r="BG136" s="527"/>
      <c r="BH136" s="525"/>
      <c r="BI136" s="525"/>
      <c r="BJ136" s="525"/>
      <c r="BK136" s="525"/>
      <c r="BL136" s="526"/>
      <c r="BM136" s="506"/>
      <c r="BN136" s="507"/>
      <c r="BO136" s="507"/>
      <c r="BP136" s="507"/>
      <c r="BQ136" s="507"/>
      <c r="BR136" s="507"/>
      <c r="BS136" s="507"/>
      <c r="BT136" s="507"/>
      <c r="BU136" s="508"/>
      <c r="BV136" s="215"/>
      <c r="BW136" s="291"/>
      <c r="BX136" s="293"/>
      <c r="BY136" s="293"/>
      <c r="BZ136" s="301"/>
      <c r="CA136" s="305"/>
      <c r="CB136" s="216"/>
      <c r="CC136" s="278"/>
    </row>
    <row r="137" spans="2:84" ht="13.5" customHeight="1" x14ac:dyDescent="0.25">
      <c r="B137" s="594" t="s">
        <v>567</v>
      </c>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5"/>
      <c r="AL137" s="595"/>
      <c r="AM137" s="595"/>
      <c r="AN137" s="595"/>
      <c r="AO137" s="595"/>
      <c r="AP137" s="595"/>
      <c r="AQ137" s="595"/>
      <c r="AR137" s="595"/>
      <c r="AS137" s="595"/>
      <c r="AT137" s="595"/>
      <c r="AU137" s="595"/>
      <c r="AV137" s="595"/>
      <c r="AW137" s="596" t="s">
        <v>568</v>
      </c>
      <c r="AX137" s="597"/>
      <c r="AY137" s="597"/>
      <c r="AZ137" s="597"/>
      <c r="BA137" s="597" t="s">
        <v>138</v>
      </c>
      <c r="BB137" s="597"/>
      <c r="BC137" s="597"/>
      <c r="BD137" s="597"/>
      <c r="BE137" s="597"/>
      <c r="BF137" s="597"/>
      <c r="BG137" s="597" t="s">
        <v>771</v>
      </c>
      <c r="BH137" s="597"/>
      <c r="BI137" s="597"/>
      <c r="BJ137" s="597"/>
      <c r="BK137" s="597"/>
      <c r="BL137" s="597"/>
      <c r="BM137" s="598">
        <f>BV137+BY137+BZ137</f>
        <v>7341200</v>
      </c>
      <c r="BN137" s="599"/>
      <c r="BO137" s="599"/>
      <c r="BP137" s="599"/>
      <c r="BQ137" s="599"/>
      <c r="BR137" s="599"/>
      <c r="BS137" s="599"/>
      <c r="BT137" s="599"/>
      <c r="BU137" s="600"/>
      <c r="BV137" s="329">
        <f>BW137+BX137</f>
        <v>6491100</v>
      </c>
      <c r="BW137" s="330">
        <f>MROUND(BW144+BW157,100)</f>
        <v>626800</v>
      </c>
      <c r="BX137" s="331">
        <f>BX144+BX157+BX167</f>
        <v>5864300</v>
      </c>
      <c r="BY137" s="331">
        <f>BY144+BY157+BY167</f>
        <v>847800</v>
      </c>
      <c r="BZ137" s="396">
        <f>CA137+CB137+CC137</f>
        <v>2300</v>
      </c>
      <c r="CA137" s="331">
        <f>CA144+CA157</f>
        <v>100</v>
      </c>
      <c r="CB137" s="331">
        <f>CB144+CB157</f>
        <v>2200</v>
      </c>
      <c r="CC137" s="332">
        <f>CC144+CC157</f>
        <v>0</v>
      </c>
      <c r="CF137" s="210"/>
    </row>
    <row r="138" spans="2:84" x14ac:dyDescent="0.25">
      <c r="B138" s="509" t="s">
        <v>7</v>
      </c>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1"/>
      <c r="AX138" s="494"/>
      <c r="AY138" s="494"/>
      <c r="AZ138" s="512"/>
      <c r="BA138" s="515"/>
      <c r="BB138" s="494"/>
      <c r="BC138" s="494"/>
      <c r="BD138" s="494"/>
      <c r="BE138" s="494"/>
      <c r="BF138" s="512"/>
      <c r="BG138" s="515"/>
      <c r="BH138" s="494"/>
      <c r="BI138" s="494"/>
      <c r="BJ138" s="494"/>
      <c r="BK138" s="494"/>
      <c r="BL138" s="512"/>
      <c r="BM138" s="506"/>
      <c r="BN138" s="507"/>
      <c r="BO138" s="507"/>
      <c r="BP138" s="507"/>
      <c r="BQ138" s="507"/>
      <c r="BR138" s="507"/>
      <c r="BS138" s="507"/>
      <c r="BT138" s="507"/>
      <c r="BU138" s="508"/>
      <c r="BV138" s="215"/>
      <c r="BW138" s="528"/>
      <c r="BX138" s="532"/>
      <c r="BY138" s="532"/>
      <c r="BZ138" s="301"/>
      <c r="CA138" s="305"/>
      <c r="CB138" s="216"/>
      <c r="CC138" s="278"/>
    </row>
    <row r="139" spans="2:84" ht="12.75" hidden="1" customHeight="1" x14ac:dyDescent="0.25">
      <c r="B139" s="482" t="s">
        <v>569</v>
      </c>
      <c r="C139" s="483"/>
      <c r="D139" s="483"/>
      <c r="E139" s="483"/>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L139" s="483"/>
      <c r="AM139" s="483"/>
      <c r="AN139" s="483"/>
      <c r="AO139" s="483"/>
      <c r="AP139" s="483"/>
      <c r="AQ139" s="483"/>
      <c r="AR139" s="483"/>
      <c r="AS139" s="483"/>
      <c r="AT139" s="483"/>
      <c r="AU139" s="483"/>
      <c r="AV139" s="483"/>
      <c r="AW139" s="513"/>
      <c r="AX139" s="458"/>
      <c r="AY139" s="458"/>
      <c r="AZ139" s="514"/>
      <c r="BA139" s="516"/>
      <c r="BB139" s="458"/>
      <c r="BC139" s="458"/>
      <c r="BD139" s="458"/>
      <c r="BE139" s="458"/>
      <c r="BF139" s="514"/>
      <c r="BG139" s="516"/>
      <c r="BH139" s="458"/>
      <c r="BI139" s="458"/>
      <c r="BJ139" s="458"/>
      <c r="BK139" s="458"/>
      <c r="BL139" s="514"/>
      <c r="BM139" s="506"/>
      <c r="BN139" s="507"/>
      <c r="BO139" s="507"/>
      <c r="BP139" s="507"/>
      <c r="BQ139" s="507"/>
      <c r="BR139" s="507"/>
      <c r="BS139" s="507"/>
      <c r="BT139" s="507"/>
      <c r="BU139" s="508"/>
      <c r="BV139" s="215"/>
      <c r="BW139" s="549"/>
      <c r="BX139" s="539"/>
      <c r="BY139" s="539"/>
      <c r="BZ139" s="301"/>
      <c r="CA139" s="305"/>
      <c r="CB139" s="216"/>
      <c r="CC139" s="278"/>
    </row>
    <row r="140" spans="2:84" ht="12.75" hidden="1" customHeight="1" x14ac:dyDescent="0.25">
      <c r="B140" s="509" t="s">
        <v>570</v>
      </c>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c r="AA140" s="510"/>
      <c r="AB140" s="510"/>
      <c r="AC140" s="510"/>
      <c r="AD140" s="510"/>
      <c r="AE140" s="510"/>
      <c r="AF140" s="510"/>
      <c r="AG140" s="510"/>
      <c r="AH140" s="510"/>
      <c r="AI140" s="510"/>
      <c r="AJ140" s="510"/>
      <c r="AK140" s="510"/>
      <c r="AL140" s="510"/>
      <c r="AM140" s="510"/>
      <c r="AN140" s="510"/>
      <c r="AO140" s="510"/>
      <c r="AP140" s="510"/>
      <c r="AQ140" s="510"/>
      <c r="AR140" s="510"/>
      <c r="AS140" s="510"/>
      <c r="AT140" s="510"/>
      <c r="AU140" s="510"/>
      <c r="AV140" s="537"/>
      <c r="AW140" s="511" t="s">
        <v>571</v>
      </c>
      <c r="AX140" s="494"/>
      <c r="AY140" s="494"/>
      <c r="AZ140" s="512"/>
      <c r="BA140" s="515" t="s">
        <v>572</v>
      </c>
      <c r="BB140" s="494"/>
      <c r="BC140" s="494"/>
      <c r="BD140" s="494"/>
      <c r="BE140" s="494"/>
      <c r="BF140" s="512"/>
      <c r="BG140" s="515"/>
      <c r="BH140" s="494"/>
      <c r="BI140" s="494"/>
      <c r="BJ140" s="494"/>
      <c r="BK140" s="494"/>
      <c r="BL140" s="512"/>
      <c r="BM140" s="506"/>
      <c r="BN140" s="507"/>
      <c r="BO140" s="507"/>
      <c r="BP140" s="507"/>
      <c r="BQ140" s="507"/>
      <c r="BR140" s="507"/>
      <c r="BS140" s="507"/>
      <c r="BT140" s="507"/>
      <c r="BU140" s="508"/>
      <c r="BV140" s="215"/>
      <c r="BW140" s="528"/>
      <c r="BX140" s="532"/>
      <c r="BY140" s="532"/>
      <c r="BZ140" s="301"/>
      <c r="CA140" s="305"/>
      <c r="CB140" s="216"/>
      <c r="CC140" s="278"/>
    </row>
    <row r="141" spans="2:84" ht="12.75" hidden="1" customHeight="1" x14ac:dyDescent="0.25">
      <c r="B141" s="482" t="s">
        <v>573</v>
      </c>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3"/>
      <c r="AL141" s="483"/>
      <c r="AM141" s="483"/>
      <c r="AN141" s="483"/>
      <c r="AO141" s="483"/>
      <c r="AP141" s="483"/>
      <c r="AQ141" s="483"/>
      <c r="AR141" s="483"/>
      <c r="AS141" s="483"/>
      <c r="AT141" s="483"/>
      <c r="AU141" s="483"/>
      <c r="AV141" s="483"/>
      <c r="AW141" s="513"/>
      <c r="AX141" s="458"/>
      <c r="AY141" s="458"/>
      <c r="AZ141" s="514"/>
      <c r="BA141" s="516"/>
      <c r="BB141" s="458"/>
      <c r="BC141" s="458"/>
      <c r="BD141" s="458"/>
      <c r="BE141" s="458"/>
      <c r="BF141" s="514"/>
      <c r="BG141" s="516"/>
      <c r="BH141" s="458"/>
      <c r="BI141" s="458"/>
      <c r="BJ141" s="458"/>
      <c r="BK141" s="458"/>
      <c r="BL141" s="514"/>
      <c r="BM141" s="506"/>
      <c r="BN141" s="507"/>
      <c r="BO141" s="507"/>
      <c r="BP141" s="507"/>
      <c r="BQ141" s="507"/>
      <c r="BR141" s="507"/>
      <c r="BS141" s="507"/>
      <c r="BT141" s="507"/>
      <c r="BU141" s="508"/>
      <c r="BV141" s="215"/>
      <c r="BW141" s="549"/>
      <c r="BX141" s="539"/>
      <c r="BY141" s="539"/>
      <c r="BZ141" s="301"/>
      <c r="CA141" s="305"/>
      <c r="CB141" s="216"/>
      <c r="CC141" s="278"/>
    </row>
    <row r="142" spans="2:84" ht="12.75" hidden="1" customHeight="1" x14ac:dyDescent="0.25">
      <c r="B142" s="509" t="s">
        <v>574</v>
      </c>
      <c r="C142" s="510"/>
      <c r="D142" s="510"/>
      <c r="E142" s="510"/>
      <c r="F142" s="510"/>
      <c r="G142" s="510"/>
      <c r="H142" s="510"/>
      <c r="I142" s="510"/>
      <c r="J142" s="510"/>
      <c r="K142" s="510"/>
      <c r="L142" s="510"/>
      <c r="M142" s="510"/>
      <c r="N142" s="510"/>
      <c r="O142" s="510"/>
      <c r="P142" s="510"/>
      <c r="Q142" s="510"/>
      <c r="R142" s="510"/>
      <c r="S142" s="510"/>
      <c r="T142" s="510"/>
      <c r="U142" s="510"/>
      <c r="V142" s="510"/>
      <c r="W142" s="510"/>
      <c r="X142" s="510"/>
      <c r="Y142" s="510"/>
      <c r="Z142" s="510"/>
      <c r="AA142" s="510"/>
      <c r="AB142" s="510"/>
      <c r="AC142" s="510"/>
      <c r="AD142" s="510"/>
      <c r="AE142" s="510"/>
      <c r="AF142" s="510"/>
      <c r="AG142" s="510"/>
      <c r="AH142" s="510"/>
      <c r="AI142" s="510"/>
      <c r="AJ142" s="510"/>
      <c r="AK142" s="510"/>
      <c r="AL142" s="510"/>
      <c r="AM142" s="510"/>
      <c r="AN142" s="510"/>
      <c r="AO142" s="510"/>
      <c r="AP142" s="510"/>
      <c r="AQ142" s="510"/>
      <c r="AR142" s="510"/>
      <c r="AS142" s="510"/>
      <c r="AT142" s="510"/>
      <c r="AU142" s="510"/>
      <c r="AV142" s="510"/>
      <c r="AW142" s="511" t="s">
        <v>575</v>
      </c>
      <c r="AX142" s="494"/>
      <c r="AY142" s="494"/>
      <c r="AZ142" s="512"/>
      <c r="BA142" s="515" t="s">
        <v>576</v>
      </c>
      <c r="BB142" s="494"/>
      <c r="BC142" s="494"/>
      <c r="BD142" s="494"/>
      <c r="BE142" s="494"/>
      <c r="BF142" s="512"/>
      <c r="BG142" s="515"/>
      <c r="BH142" s="494"/>
      <c r="BI142" s="494"/>
      <c r="BJ142" s="494"/>
      <c r="BK142" s="494"/>
      <c r="BL142" s="512"/>
      <c r="BM142" s="506"/>
      <c r="BN142" s="507"/>
      <c r="BO142" s="507"/>
      <c r="BP142" s="507"/>
      <c r="BQ142" s="507"/>
      <c r="BR142" s="507"/>
      <c r="BS142" s="507"/>
      <c r="BT142" s="507"/>
      <c r="BU142" s="508"/>
      <c r="BV142" s="215"/>
      <c r="BW142" s="528"/>
      <c r="BX142" s="532"/>
      <c r="BY142" s="532"/>
      <c r="BZ142" s="301"/>
      <c r="CA142" s="305"/>
      <c r="CB142" s="216"/>
      <c r="CC142" s="278"/>
    </row>
    <row r="143" spans="2:84" ht="12.75" hidden="1" customHeight="1" x14ac:dyDescent="0.25">
      <c r="B143" s="482" t="s">
        <v>577</v>
      </c>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c r="AL143" s="483"/>
      <c r="AM143" s="483"/>
      <c r="AN143" s="483"/>
      <c r="AO143" s="483"/>
      <c r="AP143" s="483"/>
      <c r="AQ143" s="483"/>
      <c r="AR143" s="483"/>
      <c r="AS143" s="483"/>
      <c r="AT143" s="483"/>
      <c r="AU143" s="483"/>
      <c r="AV143" s="483"/>
      <c r="AW143" s="513"/>
      <c r="AX143" s="458"/>
      <c r="AY143" s="458"/>
      <c r="AZ143" s="514"/>
      <c r="BA143" s="516"/>
      <c r="BB143" s="458"/>
      <c r="BC143" s="458"/>
      <c r="BD143" s="458"/>
      <c r="BE143" s="458"/>
      <c r="BF143" s="514"/>
      <c r="BG143" s="516"/>
      <c r="BH143" s="458"/>
      <c r="BI143" s="458"/>
      <c r="BJ143" s="458"/>
      <c r="BK143" s="458"/>
      <c r="BL143" s="514"/>
      <c r="BM143" s="506"/>
      <c r="BN143" s="507"/>
      <c r="BO143" s="507"/>
      <c r="BP143" s="507"/>
      <c r="BQ143" s="507"/>
      <c r="BR143" s="507"/>
      <c r="BS143" s="507"/>
      <c r="BT143" s="507"/>
      <c r="BU143" s="508"/>
      <c r="BV143" s="215"/>
      <c r="BW143" s="549"/>
      <c r="BX143" s="539"/>
      <c r="BY143" s="539"/>
      <c r="BZ143" s="301"/>
      <c r="CA143" s="305"/>
      <c r="CB143" s="216"/>
      <c r="CC143" s="278"/>
    </row>
    <row r="144" spans="2:84" ht="13.5" customHeight="1" x14ac:dyDescent="0.25">
      <c r="B144" s="592" t="s">
        <v>578</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3"/>
      <c r="AL144" s="593"/>
      <c r="AM144" s="593"/>
      <c r="AN144" s="593"/>
      <c r="AO144" s="593"/>
      <c r="AP144" s="593"/>
      <c r="AQ144" s="593"/>
      <c r="AR144" s="593"/>
      <c r="AS144" s="593"/>
      <c r="AT144" s="593"/>
      <c r="AU144" s="593"/>
      <c r="AV144" s="593"/>
      <c r="AW144" s="577" t="s">
        <v>579</v>
      </c>
      <c r="AX144" s="578"/>
      <c r="AY144" s="578"/>
      <c r="AZ144" s="578"/>
      <c r="BA144" s="588" t="s">
        <v>148</v>
      </c>
      <c r="BB144" s="588"/>
      <c r="BC144" s="588"/>
      <c r="BD144" s="588"/>
      <c r="BE144" s="588"/>
      <c r="BF144" s="588"/>
      <c r="BG144" s="588" t="s">
        <v>771</v>
      </c>
      <c r="BH144" s="588"/>
      <c r="BI144" s="588"/>
      <c r="BJ144" s="588"/>
      <c r="BK144" s="588"/>
      <c r="BL144" s="588"/>
      <c r="BM144" s="582">
        <f>SUM(BV144+BY144+BZ144)</f>
        <v>1395800</v>
      </c>
      <c r="BN144" s="583"/>
      <c r="BO144" s="583"/>
      <c r="BP144" s="583"/>
      <c r="BQ144" s="583"/>
      <c r="BR144" s="583"/>
      <c r="BS144" s="583"/>
      <c r="BT144" s="583"/>
      <c r="BU144" s="584"/>
      <c r="BV144" s="323">
        <f>SUM(BW144:BX144)</f>
        <v>662100</v>
      </c>
      <c r="BW144" s="326">
        <f>SUM(BW145:BW151)</f>
        <v>508000</v>
      </c>
      <c r="BX144" s="327">
        <f>SUM(BX146:BX151)</f>
        <v>154100</v>
      </c>
      <c r="BY144" s="327">
        <f>SUM(BY146:BY151)</f>
        <v>733700</v>
      </c>
      <c r="BZ144" s="385">
        <f>CA144+CB144+CC144</f>
        <v>0</v>
      </c>
      <c r="CA144" s="327">
        <f>SUM(CA146:CA151)</f>
        <v>0</v>
      </c>
      <c r="CB144" s="327">
        <f>SUM(CB146:CB151)</f>
        <v>0</v>
      </c>
      <c r="CC144" s="328">
        <f>SUM(CC146:CC151)</f>
        <v>0</v>
      </c>
    </row>
    <row r="145" spans="2:81" x14ac:dyDescent="0.25">
      <c r="B145" s="547" t="s">
        <v>53</v>
      </c>
      <c r="C145" s="548"/>
      <c r="D145" s="548"/>
      <c r="E145" s="548"/>
      <c r="F145" s="548"/>
      <c r="G145" s="548"/>
      <c r="H145" s="548"/>
      <c r="I145" s="548"/>
      <c r="J145" s="548"/>
      <c r="K145" s="548"/>
      <c r="L145" s="548"/>
      <c r="M145" s="548"/>
      <c r="N145" s="548"/>
      <c r="O145" s="548"/>
      <c r="P145" s="548"/>
      <c r="Q145" s="548"/>
      <c r="R145" s="548"/>
      <c r="S145" s="548"/>
      <c r="T145" s="548"/>
      <c r="U145" s="548"/>
      <c r="V145" s="548"/>
      <c r="W145" s="548"/>
      <c r="X145" s="548"/>
      <c r="Y145" s="548"/>
      <c r="Z145" s="548"/>
      <c r="AA145" s="548"/>
      <c r="AB145" s="548"/>
      <c r="AC145" s="548"/>
      <c r="AD145" s="548"/>
      <c r="AE145" s="548"/>
      <c r="AF145" s="548"/>
      <c r="AG145" s="548"/>
      <c r="AH145" s="548"/>
      <c r="AI145" s="548"/>
      <c r="AJ145" s="548"/>
      <c r="AK145" s="548"/>
      <c r="AL145" s="548"/>
      <c r="AM145" s="548"/>
      <c r="AN145" s="548"/>
      <c r="AO145" s="548"/>
      <c r="AP145" s="548"/>
      <c r="AQ145" s="548"/>
      <c r="AR145" s="548"/>
      <c r="AS145" s="548"/>
      <c r="AT145" s="548"/>
      <c r="AU145" s="548"/>
      <c r="AV145" s="548"/>
      <c r="AW145" s="454" t="s">
        <v>580</v>
      </c>
      <c r="AX145" s="455"/>
      <c r="AY145" s="455"/>
      <c r="AZ145" s="455"/>
      <c r="BA145" s="455"/>
      <c r="BB145" s="455"/>
      <c r="BC145" s="455"/>
      <c r="BD145" s="455"/>
      <c r="BE145" s="455"/>
      <c r="BF145" s="455"/>
      <c r="BG145" s="515"/>
      <c r="BH145" s="494"/>
      <c r="BI145" s="494"/>
      <c r="BJ145" s="494"/>
      <c r="BK145" s="494"/>
      <c r="BL145" s="512"/>
      <c r="BM145" s="562"/>
      <c r="BN145" s="563"/>
      <c r="BO145" s="563"/>
      <c r="BP145" s="563"/>
      <c r="BQ145" s="563"/>
      <c r="BR145" s="563"/>
      <c r="BS145" s="563"/>
      <c r="BT145" s="563"/>
      <c r="BU145" s="564"/>
      <c r="BV145" s="215"/>
      <c r="BW145" s="230"/>
      <c r="BX145" s="293"/>
      <c r="BY145" s="209"/>
      <c r="BZ145" s="301"/>
      <c r="CA145" s="305"/>
      <c r="CB145" s="216"/>
      <c r="CC145" s="278"/>
    </row>
    <row r="146" spans="2:81" x14ac:dyDescent="0.25">
      <c r="B146" s="547" t="s">
        <v>581</v>
      </c>
      <c r="C146" s="548"/>
      <c r="D146" s="548"/>
      <c r="E146" s="548"/>
      <c r="F146" s="548"/>
      <c r="G146" s="548"/>
      <c r="H146" s="548"/>
      <c r="I146" s="548"/>
      <c r="J146" s="548"/>
      <c r="K146" s="548"/>
      <c r="L146" s="548"/>
      <c r="M146" s="548"/>
      <c r="N146" s="548"/>
      <c r="O146" s="548"/>
      <c r="P146" s="548"/>
      <c r="Q146" s="548"/>
      <c r="R146" s="548"/>
      <c r="S146" s="548"/>
      <c r="T146" s="548"/>
      <c r="U146" s="548"/>
      <c r="V146" s="548"/>
      <c r="W146" s="548"/>
      <c r="X146" s="548"/>
      <c r="Y146" s="548"/>
      <c r="Z146" s="548"/>
      <c r="AA146" s="548"/>
      <c r="AB146" s="548"/>
      <c r="AC146" s="548"/>
      <c r="AD146" s="548"/>
      <c r="AE146" s="548"/>
      <c r="AF146" s="548"/>
      <c r="AG146" s="548"/>
      <c r="AH146" s="548"/>
      <c r="AI146" s="548"/>
      <c r="AJ146" s="548"/>
      <c r="AK146" s="548"/>
      <c r="AL146" s="548"/>
      <c r="AM146" s="548"/>
      <c r="AN146" s="548"/>
      <c r="AO146" s="548"/>
      <c r="AP146" s="548"/>
      <c r="AQ146" s="548"/>
      <c r="AR146" s="548"/>
      <c r="AS146" s="548"/>
      <c r="AT146" s="548"/>
      <c r="AU146" s="548"/>
      <c r="AV146" s="548"/>
      <c r="AW146" s="454" t="s">
        <v>582</v>
      </c>
      <c r="AX146" s="455"/>
      <c r="AY146" s="455"/>
      <c r="AZ146" s="455"/>
      <c r="BA146" s="455" t="s">
        <v>148</v>
      </c>
      <c r="BB146" s="455"/>
      <c r="BC146" s="455"/>
      <c r="BD146" s="455"/>
      <c r="BE146" s="455"/>
      <c r="BF146" s="455"/>
      <c r="BG146" s="515" t="s">
        <v>583</v>
      </c>
      <c r="BH146" s="494"/>
      <c r="BI146" s="494"/>
      <c r="BJ146" s="494"/>
      <c r="BK146" s="494"/>
      <c r="BL146" s="512"/>
      <c r="BM146" s="562"/>
      <c r="BN146" s="563"/>
      <c r="BO146" s="563"/>
      <c r="BP146" s="563"/>
      <c r="BQ146" s="563"/>
      <c r="BR146" s="563"/>
      <c r="BS146" s="563"/>
      <c r="BT146" s="563"/>
      <c r="BU146" s="564"/>
      <c r="BV146" s="215"/>
      <c r="BW146" s="230">
        <f>MROUND('221 МЗ'!G25,100)</f>
        <v>27500</v>
      </c>
      <c r="BX146" s="293"/>
      <c r="BY146" s="209"/>
      <c r="BZ146" s="301"/>
      <c r="CA146" s="305"/>
      <c r="CB146" s="216"/>
      <c r="CC146" s="278"/>
    </row>
    <row r="147" spans="2:81" x14ac:dyDescent="0.25">
      <c r="B147" s="547" t="s">
        <v>584</v>
      </c>
      <c r="C147" s="548"/>
      <c r="D147" s="548"/>
      <c r="E147" s="548"/>
      <c r="F147" s="548"/>
      <c r="G147" s="548"/>
      <c r="H147" s="548"/>
      <c r="I147" s="548"/>
      <c r="J147" s="548"/>
      <c r="K147" s="548"/>
      <c r="L147" s="548"/>
      <c r="M147" s="548"/>
      <c r="N147" s="548"/>
      <c r="O147" s="548"/>
      <c r="P147" s="548"/>
      <c r="Q147" s="548"/>
      <c r="R147" s="548"/>
      <c r="S147" s="548"/>
      <c r="T147" s="548"/>
      <c r="U147" s="548"/>
      <c r="V147" s="548"/>
      <c r="W147" s="548"/>
      <c r="X147" s="548"/>
      <c r="Y147" s="548"/>
      <c r="Z147" s="548"/>
      <c r="AA147" s="548"/>
      <c r="AB147" s="548"/>
      <c r="AC147" s="548"/>
      <c r="AD147" s="548"/>
      <c r="AE147" s="548"/>
      <c r="AF147" s="548"/>
      <c r="AG147" s="548"/>
      <c r="AH147" s="548"/>
      <c r="AI147" s="548"/>
      <c r="AJ147" s="548"/>
      <c r="AK147" s="548"/>
      <c r="AL147" s="548"/>
      <c r="AM147" s="548"/>
      <c r="AN147" s="548"/>
      <c r="AO147" s="548"/>
      <c r="AP147" s="548"/>
      <c r="AQ147" s="548"/>
      <c r="AR147" s="548"/>
      <c r="AS147" s="548"/>
      <c r="AT147" s="548"/>
      <c r="AU147" s="548"/>
      <c r="AV147" s="548"/>
      <c r="AW147" s="454" t="s">
        <v>585</v>
      </c>
      <c r="AX147" s="455"/>
      <c r="AY147" s="455"/>
      <c r="AZ147" s="455"/>
      <c r="BA147" s="455" t="s">
        <v>148</v>
      </c>
      <c r="BB147" s="455"/>
      <c r="BC147" s="455"/>
      <c r="BD147" s="455"/>
      <c r="BE147" s="455"/>
      <c r="BF147" s="455"/>
      <c r="BG147" s="515" t="s">
        <v>480</v>
      </c>
      <c r="BH147" s="494"/>
      <c r="BI147" s="494"/>
      <c r="BJ147" s="494"/>
      <c r="BK147" s="494"/>
      <c r="BL147" s="512"/>
      <c r="BM147" s="562"/>
      <c r="BN147" s="563"/>
      <c r="BO147" s="563"/>
      <c r="BP147" s="563"/>
      <c r="BQ147" s="563"/>
      <c r="BR147" s="563"/>
      <c r="BS147" s="563"/>
      <c r="BT147" s="563"/>
      <c r="BU147" s="564"/>
      <c r="BV147" s="215"/>
      <c r="BW147" s="291">
        <f>MROUND('244 222 МЗ'!F18,100)</f>
        <v>20000</v>
      </c>
      <c r="BX147" s="293"/>
      <c r="BY147" s="209">
        <f>ROUND('244 222 СИЦ'!F18,100)</f>
        <v>0</v>
      </c>
      <c r="BZ147" s="301"/>
      <c r="CA147" s="305"/>
      <c r="CB147" s="216"/>
      <c r="CC147" s="278"/>
    </row>
    <row r="148" spans="2:81" x14ac:dyDescent="0.25">
      <c r="B148" s="547" t="s">
        <v>586</v>
      </c>
      <c r="C148" s="548"/>
      <c r="D148" s="548"/>
      <c r="E148" s="548"/>
      <c r="F148" s="548"/>
      <c r="G148" s="548"/>
      <c r="H148" s="548"/>
      <c r="I148" s="548"/>
      <c r="J148" s="548"/>
      <c r="K148" s="548"/>
      <c r="L148" s="548"/>
      <c r="M148" s="548"/>
      <c r="N148" s="548"/>
      <c r="O148" s="548"/>
      <c r="P148" s="548"/>
      <c r="Q148" s="548"/>
      <c r="R148" s="548"/>
      <c r="S148" s="548"/>
      <c r="T148" s="548"/>
      <c r="U148" s="548"/>
      <c r="V148" s="548"/>
      <c r="W148" s="548"/>
      <c r="X148" s="548"/>
      <c r="Y148" s="548"/>
      <c r="Z148" s="548"/>
      <c r="AA148" s="548"/>
      <c r="AB148" s="548"/>
      <c r="AC148" s="548"/>
      <c r="AD148" s="548"/>
      <c r="AE148" s="548"/>
      <c r="AF148" s="548"/>
      <c r="AG148" s="548"/>
      <c r="AH148" s="548"/>
      <c r="AI148" s="548"/>
      <c r="AJ148" s="548"/>
      <c r="AK148" s="548"/>
      <c r="AL148" s="548"/>
      <c r="AM148" s="548"/>
      <c r="AN148" s="548"/>
      <c r="AO148" s="548"/>
      <c r="AP148" s="548"/>
      <c r="AQ148" s="548"/>
      <c r="AR148" s="548"/>
      <c r="AS148" s="548"/>
      <c r="AT148" s="548"/>
      <c r="AU148" s="548"/>
      <c r="AV148" s="548"/>
      <c r="AW148" s="454" t="s">
        <v>587</v>
      </c>
      <c r="AX148" s="455"/>
      <c r="AY148" s="455"/>
      <c r="AZ148" s="455"/>
      <c r="BA148" s="455" t="s">
        <v>148</v>
      </c>
      <c r="BB148" s="455"/>
      <c r="BC148" s="455"/>
      <c r="BD148" s="455"/>
      <c r="BE148" s="455"/>
      <c r="BF148" s="455"/>
      <c r="BG148" s="515" t="s">
        <v>588</v>
      </c>
      <c r="BH148" s="494"/>
      <c r="BI148" s="494"/>
      <c r="BJ148" s="494"/>
      <c r="BK148" s="494"/>
      <c r="BL148" s="512"/>
      <c r="BM148" s="562"/>
      <c r="BN148" s="563"/>
      <c r="BO148" s="563"/>
      <c r="BP148" s="563"/>
      <c r="BQ148" s="563"/>
      <c r="BR148" s="563"/>
      <c r="BS148" s="563"/>
      <c r="BT148" s="563"/>
      <c r="BU148" s="564"/>
      <c r="BV148" s="215"/>
      <c r="BW148" s="291"/>
      <c r="BX148" s="293">
        <f>MROUND('244223 СИ'!H54,100)</f>
        <v>154100</v>
      </c>
      <c r="BY148" s="209"/>
      <c r="BZ148" s="301"/>
      <c r="CA148" s="305"/>
      <c r="CB148" s="216"/>
      <c r="CC148" s="278"/>
    </row>
    <row r="149" spans="2:81" x14ac:dyDescent="0.25">
      <c r="B149" s="547" t="s">
        <v>589</v>
      </c>
      <c r="C149" s="548"/>
      <c r="D149" s="548"/>
      <c r="E149" s="548"/>
      <c r="F149" s="548"/>
      <c r="G149" s="548"/>
      <c r="H149" s="548"/>
      <c r="I149" s="548"/>
      <c r="J149" s="548"/>
      <c r="K149" s="548"/>
      <c r="L149" s="548"/>
      <c r="M149" s="548"/>
      <c r="N149" s="548"/>
      <c r="O149" s="548"/>
      <c r="P149" s="548"/>
      <c r="Q149" s="548"/>
      <c r="R149" s="548"/>
      <c r="S149" s="548"/>
      <c r="T149" s="548"/>
      <c r="U149" s="548"/>
      <c r="V149" s="548"/>
      <c r="W149" s="548"/>
      <c r="X149" s="548"/>
      <c r="Y149" s="548"/>
      <c r="Z149" s="548"/>
      <c r="AA149" s="548"/>
      <c r="AB149" s="548"/>
      <c r="AC149" s="548"/>
      <c r="AD149" s="548"/>
      <c r="AE149" s="548"/>
      <c r="AF149" s="548"/>
      <c r="AG149" s="548"/>
      <c r="AH149" s="548"/>
      <c r="AI149" s="548"/>
      <c r="AJ149" s="548"/>
      <c r="AK149" s="548"/>
      <c r="AL149" s="548"/>
      <c r="AM149" s="548"/>
      <c r="AN149" s="548"/>
      <c r="AO149" s="548"/>
      <c r="AP149" s="548"/>
      <c r="AQ149" s="548"/>
      <c r="AR149" s="548"/>
      <c r="AS149" s="548"/>
      <c r="AT149" s="548"/>
      <c r="AU149" s="548"/>
      <c r="AV149" s="548"/>
      <c r="AW149" s="454" t="s">
        <v>590</v>
      </c>
      <c r="AX149" s="455"/>
      <c r="AY149" s="455"/>
      <c r="AZ149" s="455"/>
      <c r="BA149" s="455" t="s">
        <v>148</v>
      </c>
      <c r="BB149" s="455"/>
      <c r="BC149" s="455"/>
      <c r="BD149" s="455"/>
      <c r="BE149" s="455"/>
      <c r="BF149" s="455"/>
      <c r="BG149" s="515" t="s">
        <v>591</v>
      </c>
      <c r="BH149" s="494"/>
      <c r="BI149" s="494"/>
      <c r="BJ149" s="494"/>
      <c r="BK149" s="494"/>
      <c r="BL149" s="512"/>
      <c r="BM149" s="562"/>
      <c r="BN149" s="563"/>
      <c r="BO149" s="563"/>
      <c r="BP149" s="563"/>
      <c r="BQ149" s="563"/>
      <c r="BR149" s="563"/>
      <c r="BS149" s="563"/>
      <c r="BT149" s="563"/>
      <c r="BU149" s="564"/>
      <c r="BV149" s="215"/>
      <c r="BW149" s="291">
        <f>MROUND('225 МЗ'!G39,100)</f>
        <v>53500</v>
      </c>
      <c r="BX149" s="293">
        <f>MROUND('225 СИ'!G39,100)</f>
        <v>0</v>
      </c>
      <c r="BY149" s="209">
        <f>ROUND('225 СИЦ'!G39,100)</f>
        <v>733700</v>
      </c>
      <c r="BZ149" s="301"/>
      <c r="CA149" s="305"/>
      <c r="CB149" s="216"/>
      <c r="CC149" s="278"/>
    </row>
    <row r="150" spans="2:81" x14ac:dyDescent="0.25">
      <c r="B150" s="547" t="s">
        <v>592</v>
      </c>
      <c r="C150" s="548"/>
      <c r="D150" s="548"/>
      <c r="E150" s="548"/>
      <c r="F150" s="548"/>
      <c r="G150" s="548"/>
      <c r="H150" s="548"/>
      <c r="I150" s="548"/>
      <c r="J150" s="548"/>
      <c r="K150" s="548"/>
      <c r="L150" s="548"/>
      <c r="M150" s="548"/>
      <c r="N150" s="548"/>
      <c r="O150" s="548"/>
      <c r="P150" s="548"/>
      <c r="Q150" s="548"/>
      <c r="R150" s="548"/>
      <c r="S150" s="548"/>
      <c r="T150" s="548"/>
      <c r="U150" s="548"/>
      <c r="V150" s="548"/>
      <c r="W150" s="548"/>
      <c r="X150" s="548"/>
      <c r="Y150" s="548"/>
      <c r="Z150" s="548"/>
      <c r="AA150" s="548"/>
      <c r="AB150" s="548"/>
      <c r="AC150" s="548"/>
      <c r="AD150" s="548"/>
      <c r="AE150" s="548"/>
      <c r="AF150" s="548"/>
      <c r="AG150" s="548"/>
      <c r="AH150" s="548"/>
      <c r="AI150" s="548"/>
      <c r="AJ150" s="548"/>
      <c r="AK150" s="548"/>
      <c r="AL150" s="548"/>
      <c r="AM150" s="548"/>
      <c r="AN150" s="548"/>
      <c r="AO150" s="548"/>
      <c r="AP150" s="548"/>
      <c r="AQ150" s="548"/>
      <c r="AR150" s="548"/>
      <c r="AS150" s="548"/>
      <c r="AT150" s="548"/>
      <c r="AU150" s="548"/>
      <c r="AV150" s="548"/>
      <c r="AW150" s="454" t="s">
        <v>593</v>
      </c>
      <c r="AX150" s="455"/>
      <c r="AY150" s="455"/>
      <c r="AZ150" s="455"/>
      <c r="BA150" s="455" t="s">
        <v>148</v>
      </c>
      <c r="BB150" s="455"/>
      <c r="BC150" s="455"/>
      <c r="BD150" s="455"/>
      <c r="BE150" s="455"/>
      <c r="BF150" s="455"/>
      <c r="BG150" s="515" t="s">
        <v>482</v>
      </c>
      <c r="BH150" s="494"/>
      <c r="BI150" s="494"/>
      <c r="BJ150" s="494"/>
      <c r="BK150" s="494"/>
      <c r="BL150" s="512"/>
      <c r="BM150" s="562"/>
      <c r="BN150" s="563"/>
      <c r="BO150" s="563"/>
      <c r="BP150" s="563"/>
      <c r="BQ150" s="563"/>
      <c r="BR150" s="563"/>
      <c r="BS150" s="563"/>
      <c r="BT150" s="563"/>
      <c r="BU150" s="564"/>
      <c r="BV150" s="215"/>
      <c r="BW150" s="291">
        <f>MROUND('226 МЗ'!F56,100)</f>
        <v>397000</v>
      </c>
      <c r="BX150" s="293">
        <f>MROUND('226 СИ'!F56,100)</f>
        <v>0</v>
      </c>
      <c r="BY150" s="209">
        <f>ROUND('226 СИЦ'!F56,100)</f>
        <v>0</v>
      </c>
      <c r="BZ150" s="399"/>
      <c r="CA150" s="305"/>
      <c r="CB150" s="216"/>
      <c r="CC150" s="278"/>
    </row>
    <row r="151" spans="2:81" x14ac:dyDescent="0.25">
      <c r="B151" s="540" t="s">
        <v>594</v>
      </c>
      <c r="C151" s="541"/>
      <c r="D151" s="541"/>
      <c r="E151" s="541"/>
      <c r="F151" s="541"/>
      <c r="G151" s="541"/>
      <c r="H151" s="541"/>
      <c r="I151" s="541"/>
      <c r="J151" s="541"/>
      <c r="K151" s="541"/>
      <c r="L151" s="541"/>
      <c r="M151" s="541"/>
      <c r="N151" s="541"/>
      <c r="O151" s="541"/>
      <c r="P151" s="541"/>
      <c r="Q151" s="541"/>
      <c r="R151" s="541"/>
      <c r="S151" s="541"/>
      <c r="T151" s="541"/>
      <c r="U151" s="541"/>
      <c r="V151" s="541"/>
      <c r="W151" s="541"/>
      <c r="X151" s="541"/>
      <c r="Y151" s="541"/>
      <c r="Z151" s="541"/>
      <c r="AA151" s="541"/>
      <c r="AB151" s="541"/>
      <c r="AC151" s="541"/>
      <c r="AD151" s="541"/>
      <c r="AE151" s="541"/>
      <c r="AF151" s="541"/>
      <c r="AG151" s="541"/>
      <c r="AH151" s="541"/>
      <c r="AI151" s="541"/>
      <c r="AJ151" s="541"/>
      <c r="AK151" s="541"/>
      <c r="AL151" s="541"/>
      <c r="AM151" s="541"/>
      <c r="AN151" s="541"/>
      <c r="AO151" s="541"/>
      <c r="AP151" s="541"/>
      <c r="AQ151" s="541"/>
      <c r="AR151" s="541"/>
      <c r="AS151" s="541"/>
      <c r="AT151" s="541"/>
      <c r="AU151" s="541"/>
      <c r="AV151" s="541"/>
      <c r="AW151" s="454" t="s">
        <v>595</v>
      </c>
      <c r="AX151" s="455"/>
      <c r="AY151" s="455"/>
      <c r="AZ151" s="455"/>
      <c r="BA151" s="455" t="s">
        <v>148</v>
      </c>
      <c r="BB151" s="455"/>
      <c r="BC151" s="455"/>
      <c r="BD151" s="455"/>
      <c r="BE151" s="455"/>
      <c r="BF151" s="455"/>
      <c r="BG151" s="527" t="s">
        <v>596</v>
      </c>
      <c r="BH151" s="525"/>
      <c r="BI151" s="525"/>
      <c r="BJ151" s="525"/>
      <c r="BK151" s="525"/>
      <c r="BL151" s="526"/>
      <c r="BM151" s="562"/>
      <c r="BN151" s="563"/>
      <c r="BO151" s="563"/>
      <c r="BP151" s="563"/>
      <c r="BQ151" s="563"/>
      <c r="BR151" s="563"/>
      <c r="BS151" s="563"/>
      <c r="BT151" s="563"/>
      <c r="BU151" s="564"/>
      <c r="BV151" s="215"/>
      <c r="BW151" s="288">
        <f>ROUND('227 МЗ'!F56,100)</f>
        <v>10000</v>
      </c>
      <c r="BX151" s="293"/>
      <c r="BY151" s="290">
        <f>ROUND('227 СИЦ'!F56,100)</f>
        <v>0</v>
      </c>
      <c r="BZ151" s="399"/>
      <c r="CA151" s="305"/>
      <c r="CB151" s="216"/>
      <c r="CC151" s="278"/>
    </row>
    <row r="152" spans="2:81" ht="12.75" hidden="1" customHeight="1" x14ac:dyDescent="0.25">
      <c r="B152" s="540" t="s">
        <v>584</v>
      </c>
      <c r="C152" s="541"/>
      <c r="D152" s="541"/>
      <c r="E152" s="541"/>
      <c r="F152" s="541"/>
      <c r="G152" s="541"/>
      <c r="H152" s="541"/>
      <c r="I152" s="541"/>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F152" s="541"/>
      <c r="AG152" s="541"/>
      <c r="AH152" s="541"/>
      <c r="AI152" s="541"/>
      <c r="AJ152" s="541"/>
      <c r="AK152" s="541"/>
      <c r="AL152" s="541"/>
      <c r="AM152" s="541"/>
      <c r="AN152" s="541"/>
      <c r="AO152" s="541"/>
      <c r="AP152" s="541"/>
      <c r="AQ152" s="541"/>
      <c r="AR152" s="541"/>
      <c r="AS152" s="541"/>
      <c r="AT152" s="541"/>
      <c r="AU152" s="541"/>
      <c r="AV152" s="541"/>
      <c r="AW152" s="454" t="s">
        <v>582</v>
      </c>
      <c r="AX152" s="455"/>
      <c r="AY152" s="455"/>
      <c r="AZ152" s="455"/>
      <c r="BA152" s="455" t="s">
        <v>597</v>
      </c>
      <c r="BB152" s="455"/>
      <c r="BC152" s="455"/>
      <c r="BD152" s="455"/>
      <c r="BE152" s="455"/>
      <c r="BF152" s="455"/>
      <c r="BG152" s="516"/>
      <c r="BH152" s="458"/>
      <c r="BI152" s="458"/>
      <c r="BJ152" s="458"/>
      <c r="BK152" s="458"/>
      <c r="BL152" s="514"/>
      <c r="BM152" s="562"/>
      <c r="BN152" s="563"/>
      <c r="BO152" s="563"/>
      <c r="BP152" s="563"/>
      <c r="BQ152" s="563"/>
      <c r="BR152" s="563"/>
      <c r="BS152" s="563"/>
      <c r="BT152" s="563"/>
      <c r="BU152" s="564"/>
      <c r="BV152" s="215"/>
      <c r="BW152" s="288"/>
      <c r="BX152" s="293"/>
      <c r="BY152" s="290"/>
      <c r="BZ152" s="399"/>
      <c r="CA152" s="305"/>
      <c r="CB152" s="216"/>
      <c r="CC152" s="278"/>
    </row>
    <row r="153" spans="2:81" ht="12.75" hidden="1" customHeight="1" x14ac:dyDescent="0.25">
      <c r="B153" s="540" t="s">
        <v>598</v>
      </c>
      <c r="C153" s="541"/>
      <c r="D153" s="541"/>
      <c r="E153" s="541"/>
      <c r="F153" s="541"/>
      <c r="G153" s="541"/>
      <c r="H153" s="541"/>
      <c r="I153" s="541"/>
      <c r="J153" s="541"/>
      <c r="K153" s="541"/>
      <c r="L153" s="541"/>
      <c r="M153" s="541"/>
      <c r="N153" s="541"/>
      <c r="O153" s="541"/>
      <c r="P153" s="541"/>
      <c r="Q153" s="541"/>
      <c r="R153" s="541"/>
      <c r="S153" s="541"/>
      <c r="T153" s="541"/>
      <c r="U153" s="541"/>
      <c r="V153" s="541"/>
      <c r="W153" s="541"/>
      <c r="X153" s="541"/>
      <c r="Y153" s="541"/>
      <c r="Z153" s="541"/>
      <c r="AA153" s="541"/>
      <c r="AB153" s="541"/>
      <c r="AC153" s="541"/>
      <c r="AD153" s="541"/>
      <c r="AE153" s="541"/>
      <c r="AF153" s="541"/>
      <c r="AG153" s="541"/>
      <c r="AH153" s="541"/>
      <c r="AI153" s="541"/>
      <c r="AJ153" s="541"/>
      <c r="AK153" s="541"/>
      <c r="AL153" s="541"/>
      <c r="AM153" s="541"/>
      <c r="AN153" s="541"/>
      <c r="AO153" s="541"/>
      <c r="AP153" s="541"/>
      <c r="AQ153" s="541"/>
      <c r="AR153" s="541"/>
      <c r="AS153" s="541"/>
      <c r="AT153" s="541"/>
      <c r="AU153" s="541"/>
      <c r="AV153" s="541"/>
      <c r="AW153" s="454" t="s">
        <v>585</v>
      </c>
      <c r="AX153" s="455"/>
      <c r="AY153" s="455"/>
      <c r="AZ153" s="455"/>
      <c r="BA153" s="455" t="s">
        <v>599</v>
      </c>
      <c r="BB153" s="455"/>
      <c r="BC153" s="455"/>
      <c r="BD153" s="455"/>
      <c r="BE153" s="455"/>
      <c r="BF153" s="455"/>
      <c r="BG153" s="516"/>
      <c r="BH153" s="458"/>
      <c r="BI153" s="458"/>
      <c r="BJ153" s="458"/>
      <c r="BK153" s="458"/>
      <c r="BL153" s="514"/>
      <c r="BM153" s="562"/>
      <c r="BN153" s="563"/>
      <c r="BO153" s="563"/>
      <c r="BP153" s="563"/>
      <c r="BQ153" s="563"/>
      <c r="BR153" s="563"/>
      <c r="BS153" s="563"/>
      <c r="BT153" s="563"/>
      <c r="BU153" s="564"/>
      <c r="BV153" s="215"/>
      <c r="BW153" s="288"/>
      <c r="BX153" s="293"/>
      <c r="BY153" s="290"/>
      <c r="BZ153" s="399"/>
      <c r="CA153" s="305"/>
      <c r="CB153" s="216"/>
      <c r="CC153" s="278"/>
    </row>
    <row r="154" spans="2:81" ht="12.75" hidden="1" customHeight="1" x14ac:dyDescent="0.25">
      <c r="B154" s="540" t="s">
        <v>589</v>
      </c>
      <c r="C154" s="541"/>
      <c r="D154" s="541"/>
      <c r="E154" s="541"/>
      <c r="F154" s="541"/>
      <c r="G154" s="541"/>
      <c r="H154" s="541"/>
      <c r="I154" s="541"/>
      <c r="J154" s="541"/>
      <c r="K154" s="541"/>
      <c r="L154" s="541"/>
      <c r="M154" s="541"/>
      <c r="N154" s="541"/>
      <c r="O154" s="541"/>
      <c r="P154" s="541"/>
      <c r="Q154" s="541"/>
      <c r="R154" s="541"/>
      <c r="S154" s="541"/>
      <c r="T154" s="541"/>
      <c r="U154" s="541"/>
      <c r="V154" s="541"/>
      <c r="W154" s="541"/>
      <c r="X154" s="541"/>
      <c r="Y154" s="541"/>
      <c r="Z154" s="541"/>
      <c r="AA154" s="541"/>
      <c r="AB154" s="541"/>
      <c r="AC154" s="541"/>
      <c r="AD154" s="541"/>
      <c r="AE154" s="541"/>
      <c r="AF154" s="541"/>
      <c r="AG154" s="541"/>
      <c r="AH154" s="541"/>
      <c r="AI154" s="541"/>
      <c r="AJ154" s="541"/>
      <c r="AK154" s="541"/>
      <c r="AL154" s="541"/>
      <c r="AM154" s="541"/>
      <c r="AN154" s="541"/>
      <c r="AO154" s="541"/>
      <c r="AP154" s="541"/>
      <c r="AQ154" s="541"/>
      <c r="AR154" s="541"/>
      <c r="AS154" s="541"/>
      <c r="AT154" s="541"/>
      <c r="AU154" s="541"/>
      <c r="AV154" s="541"/>
      <c r="AW154" s="454" t="s">
        <v>587</v>
      </c>
      <c r="AX154" s="455"/>
      <c r="AY154" s="455"/>
      <c r="AZ154" s="455"/>
      <c r="BA154" s="455" t="s">
        <v>600</v>
      </c>
      <c r="BB154" s="455"/>
      <c r="BC154" s="455"/>
      <c r="BD154" s="455"/>
      <c r="BE154" s="455"/>
      <c r="BF154" s="455"/>
      <c r="BG154" s="516"/>
      <c r="BH154" s="458"/>
      <c r="BI154" s="458"/>
      <c r="BJ154" s="458"/>
      <c r="BK154" s="458"/>
      <c r="BL154" s="514"/>
      <c r="BM154" s="562"/>
      <c r="BN154" s="563"/>
      <c r="BO154" s="563"/>
      <c r="BP154" s="563"/>
      <c r="BQ154" s="563"/>
      <c r="BR154" s="563"/>
      <c r="BS154" s="563"/>
      <c r="BT154" s="563"/>
      <c r="BU154" s="564"/>
      <c r="BV154" s="215"/>
      <c r="BW154" s="288"/>
      <c r="BX154" s="293"/>
      <c r="BY154" s="290"/>
      <c r="BZ154" s="399"/>
      <c r="CA154" s="305"/>
      <c r="CB154" s="216"/>
      <c r="CC154" s="278"/>
    </row>
    <row r="155" spans="2:81" ht="12.75" hidden="1" customHeight="1" x14ac:dyDescent="0.25">
      <c r="B155" s="540" t="s">
        <v>592</v>
      </c>
      <c r="C155" s="541"/>
      <c r="D155" s="541"/>
      <c r="E155" s="541"/>
      <c r="F155" s="541"/>
      <c r="G155" s="541"/>
      <c r="H155" s="541"/>
      <c r="I155" s="541"/>
      <c r="J155" s="541"/>
      <c r="K155" s="541"/>
      <c r="L155" s="541"/>
      <c r="M155" s="541"/>
      <c r="N155" s="541"/>
      <c r="O155" s="541"/>
      <c r="P155" s="541"/>
      <c r="Q155" s="541"/>
      <c r="R155" s="541"/>
      <c r="S155" s="541"/>
      <c r="T155" s="541"/>
      <c r="U155" s="541"/>
      <c r="V155" s="541"/>
      <c r="W155" s="541"/>
      <c r="X155" s="541"/>
      <c r="Y155" s="541"/>
      <c r="Z155" s="541"/>
      <c r="AA155" s="541"/>
      <c r="AB155" s="541"/>
      <c r="AC155" s="541"/>
      <c r="AD155" s="541"/>
      <c r="AE155" s="541"/>
      <c r="AF155" s="541"/>
      <c r="AG155" s="541"/>
      <c r="AH155" s="541"/>
      <c r="AI155" s="541"/>
      <c r="AJ155" s="541"/>
      <c r="AK155" s="541"/>
      <c r="AL155" s="541"/>
      <c r="AM155" s="541"/>
      <c r="AN155" s="541"/>
      <c r="AO155" s="541"/>
      <c r="AP155" s="541"/>
      <c r="AQ155" s="541"/>
      <c r="AR155" s="541"/>
      <c r="AS155" s="541"/>
      <c r="AT155" s="541"/>
      <c r="AU155" s="541"/>
      <c r="AV155" s="541"/>
      <c r="AW155" s="454" t="s">
        <v>590</v>
      </c>
      <c r="AX155" s="455"/>
      <c r="AY155" s="455"/>
      <c r="AZ155" s="455"/>
      <c r="BA155" s="455" t="s">
        <v>601</v>
      </c>
      <c r="BB155" s="455"/>
      <c r="BC155" s="455"/>
      <c r="BD155" s="455"/>
      <c r="BE155" s="455"/>
      <c r="BF155" s="455"/>
      <c r="BG155" s="516"/>
      <c r="BH155" s="458"/>
      <c r="BI155" s="458"/>
      <c r="BJ155" s="458"/>
      <c r="BK155" s="458"/>
      <c r="BL155" s="514"/>
      <c r="BM155" s="562"/>
      <c r="BN155" s="563"/>
      <c r="BO155" s="563"/>
      <c r="BP155" s="563"/>
      <c r="BQ155" s="563"/>
      <c r="BR155" s="563"/>
      <c r="BS155" s="563"/>
      <c r="BT155" s="563"/>
      <c r="BU155" s="564"/>
      <c r="BV155" s="215"/>
      <c r="BW155" s="288"/>
      <c r="BX155" s="293"/>
      <c r="BY155" s="290"/>
      <c r="BZ155" s="399"/>
      <c r="CA155" s="305"/>
      <c r="CB155" s="216"/>
      <c r="CC155" s="278"/>
    </row>
    <row r="156" spans="2:81" ht="12.75" hidden="1" customHeight="1" x14ac:dyDescent="0.25">
      <c r="B156" s="540" t="s">
        <v>594</v>
      </c>
      <c r="C156" s="541"/>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1"/>
      <c r="AJ156" s="541"/>
      <c r="AK156" s="541"/>
      <c r="AL156" s="541"/>
      <c r="AM156" s="541"/>
      <c r="AN156" s="541"/>
      <c r="AO156" s="541"/>
      <c r="AP156" s="541"/>
      <c r="AQ156" s="541"/>
      <c r="AR156" s="541"/>
      <c r="AS156" s="541"/>
      <c r="AT156" s="541"/>
      <c r="AU156" s="541"/>
      <c r="AV156" s="541"/>
      <c r="AW156" s="454" t="s">
        <v>593</v>
      </c>
      <c r="AX156" s="455"/>
      <c r="AY156" s="455"/>
      <c r="AZ156" s="455"/>
      <c r="BA156" s="455" t="s">
        <v>602</v>
      </c>
      <c r="BB156" s="455"/>
      <c r="BC156" s="455"/>
      <c r="BD156" s="455"/>
      <c r="BE156" s="455"/>
      <c r="BF156" s="455"/>
      <c r="BG156" s="516"/>
      <c r="BH156" s="458"/>
      <c r="BI156" s="458"/>
      <c r="BJ156" s="458"/>
      <c r="BK156" s="458"/>
      <c r="BL156" s="514"/>
      <c r="BM156" s="562"/>
      <c r="BN156" s="563"/>
      <c r="BO156" s="563"/>
      <c r="BP156" s="563"/>
      <c r="BQ156" s="563"/>
      <c r="BR156" s="563"/>
      <c r="BS156" s="563"/>
      <c r="BT156" s="563"/>
      <c r="BU156" s="564"/>
      <c r="BV156" s="215"/>
      <c r="BW156" s="288"/>
      <c r="BX156" s="293"/>
      <c r="BY156" s="290"/>
      <c r="BZ156" s="399"/>
      <c r="CA156" s="305"/>
      <c r="CB156" s="216"/>
      <c r="CC156" s="278"/>
    </row>
    <row r="157" spans="2:81" x14ac:dyDescent="0.25">
      <c r="B157" s="585" t="s">
        <v>149</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6"/>
      <c r="AL157" s="586"/>
      <c r="AM157" s="586"/>
      <c r="AN157" s="586"/>
      <c r="AO157" s="586"/>
      <c r="AP157" s="586"/>
      <c r="AQ157" s="586"/>
      <c r="AR157" s="586"/>
      <c r="AS157" s="586"/>
      <c r="AT157" s="586"/>
      <c r="AU157" s="586"/>
      <c r="AV157" s="587"/>
      <c r="AW157" s="577" t="s">
        <v>603</v>
      </c>
      <c r="AX157" s="578"/>
      <c r="AY157" s="578"/>
      <c r="AZ157" s="578"/>
      <c r="BA157" s="588" t="s">
        <v>148</v>
      </c>
      <c r="BB157" s="588"/>
      <c r="BC157" s="588"/>
      <c r="BD157" s="588"/>
      <c r="BE157" s="588"/>
      <c r="BF157" s="588"/>
      <c r="BG157" s="589" t="s">
        <v>507</v>
      </c>
      <c r="BH157" s="590"/>
      <c r="BI157" s="590"/>
      <c r="BJ157" s="590"/>
      <c r="BK157" s="590"/>
      <c r="BL157" s="591"/>
      <c r="BM157" s="582">
        <f>SUM(BV157+BY157+BZ157)</f>
        <v>235200</v>
      </c>
      <c r="BN157" s="583"/>
      <c r="BO157" s="583"/>
      <c r="BP157" s="583"/>
      <c r="BQ157" s="583"/>
      <c r="BR157" s="583"/>
      <c r="BS157" s="583"/>
      <c r="BT157" s="583"/>
      <c r="BU157" s="584"/>
      <c r="BV157" s="323">
        <f>SUM(BW157:BX157)</f>
        <v>118800</v>
      </c>
      <c r="BW157" s="324">
        <f>BW158+BW159</f>
        <v>118800</v>
      </c>
      <c r="BX157" s="324">
        <f>BX158+BX159</f>
        <v>0</v>
      </c>
      <c r="BY157" s="324">
        <f>BY158+BY159</f>
        <v>114100</v>
      </c>
      <c r="BZ157" s="401">
        <f>CA157+CB157+CC157</f>
        <v>2300</v>
      </c>
      <c r="CA157" s="324">
        <f>CA158+CA159</f>
        <v>100</v>
      </c>
      <c r="CB157" s="324">
        <f>CB158+CB159</f>
        <v>2200</v>
      </c>
      <c r="CC157" s="325">
        <f>CC158+CC159</f>
        <v>0</v>
      </c>
    </row>
    <row r="158" spans="2:81" x14ac:dyDescent="0.25">
      <c r="B158" s="559" t="s">
        <v>150</v>
      </c>
      <c r="C158" s="560"/>
      <c r="D158" s="560"/>
      <c r="E158" s="560"/>
      <c r="F158" s="560"/>
      <c r="G158" s="560"/>
      <c r="H158" s="560"/>
      <c r="I158" s="560"/>
      <c r="J158" s="560"/>
      <c r="K158" s="560"/>
      <c r="L158" s="560"/>
      <c r="M158" s="560"/>
      <c r="N158" s="560"/>
      <c r="O158" s="560"/>
      <c r="P158" s="560"/>
      <c r="Q158" s="560"/>
      <c r="R158" s="560"/>
      <c r="S158" s="560"/>
      <c r="T158" s="560"/>
      <c r="U158" s="560"/>
      <c r="V158" s="560"/>
      <c r="W158" s="560"/>
      <c r="X158" s="560"/>
      <c r="Y158" s="560"/>
      <c r="Z158" s="560"/>
      <c r="AA158" s="560"/>
      <c r="AB158" s="560"/>
      <c r="AC158" s="560"/>
      <c r="AD158" s="560"/>
      <c r="AE158" s="560"/>
      <c r="AF158" s="560"/>
      <c r="AG158" s="560"/>
      <c r="AH158" s="560"/>
      <c r="AI158" s="560"/>
      <c r="AJ158" s="560"/>
      <c r="AK158" s="560"/>
      <c r="AL158" s="560"/>
      <c r="AM158" s="560"/>
      <c r="AN158" s="560"/>
      <c r="AO158" s="560"/>
      <c r="AP158" s="560"/>
      <c r="AQ158" s="560"/>
      <c r="AR158" s="560"/>
      <c r="AS158" s="560"/>
      <c r="AT158" s="560"/>
      <c r="AU158" s="560"/>
      <c r="AV158" s="561"/>
      <c r="AW158" s="454" t="s">
        <v>604</v>
      </c>
      <c r="AX158" s="455"/>
      <c r="AY158" s="455"/>
      <c r="AZ158" s="455"/>
      <c r="BA158" s="455" t="s">
        <v>148</v>
      </c>
      <c r="BB158" s="455"/>
      <c r="BC158" s="455"/>
      <c r="BD158" s="455"/>
      <c r="BE158" s="455"/>
      <c r="BF158" s="455"/>
      <c r="BG158" s="527" t="s">
        <v>605</v>
      </c>
      <c r="BH158" s="525"/>
      <c r="BI158" s="525"/>
      <c r="BJ158" s="525"/>
      <c r="BK158" s="525"/>
      <c r="BL158" s="526"/>
      <c r="BM158" s="562"/>
      <c r="BN158" s="563"/>
      <c r="BO158" s="563"/>
      <c r="BP158" s="563"/>
      <c r="BQ158" s="563"/>
      <c r="BR158" s="563"/>
      <c r="BS158" s="563"/>
      <c r="BT158" s="563"/>
      <c r="BU158" s="564"/>
      <c r="BV158" s="215"/>
      <c r="BW158" s="288">
        <f>ROUND('310 СМЗ'!G23,100)</f>
        <v>20000</v>
      </c>
      <c r="BX158" s="293"/>
      <c r="BY158" s="293">
        <f>ROUND('310 СИЦ'!G23,100)</f>
        <v>114100</v>
      </c>
      <c r="BZ158" s="399"/>
      <c r="CA158" s="305"/>
      <c r="CB158" s="216"/>
      <c r="CC158" s="278"/>
    </row>
    <row r="159" spans="2:81" x14ac:dyDescent="0.25">
      <c r="B159" s="574" t="s">
        <v>606</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5"/>
      <c r="AL159" s="575"/>
      <c r="AM159" s="575"/>
      <c r="AN159" s="575"/>
      <c r="AO159" s="575"/>
      <c r="AP159" s="575"/>
      <c r="AQ159" s="575"/>
      <c r="AR159" s="575"/>
      <c r="AS159" s="575"/>
      <c r="AT159" s="575"/>
      <c r="AU159" s="575"/>
      <c r="AV159" s="576"/>
      <c r="AW159" s="577" t="s">
        <v>607</v>
      </c>
      <c r="AX159" s="578"/>
      <c r="AY159" s="578"/>
      <c r="AZ159" s="578"/>
      <c r="BA159" s="578" t="s">
        <v>148</v>
      </c>
      <c r="BB159" s="578"/>
      <c r="BC159" s="578"/>
      <c r="BD159" s="578"/>
      <c r="BE159" s="578"/>
      <c r="BF159" s="578"/>
      <c r="BG159" s="579" t="s">
        <v>518</v>
      </c>
      <c r="BH159" s="580"/>
      <c r="BI159" s="580"/>
      <c r="BJ159" s="580"/>
      <c r="BK159" s="580"/>
      <c r="BL159" s="581"/>
      <c r="BM159" s="582"/>
      <c r="BN159" s="583"/>
      <c r="BO159" s="583"/>
      <c r="BP159" s="583"/>
      <c r="BQ159" s="583"/>
      <c r="BR159" s="583"/>
      <c r="BS159" s="583"/>
      <c r="BT159" s="583"/>
      <c r="BU159" s="584"/>
      <c r="BV159" s="323"/>
      <c r="BW159" s="324">
        <f>SUM(BW160:BW166)</f>
        <v>98800</v>
      </c>
      <c r="BX159" s="324">
        <f>SUM(BX160:BX166)</f>
        <v>0</v>
      </c>
      <c r="BY159" s="324">
        <f>SUM(BY160:BY166)</f>
        <v>0</v>
      </c>
      <c r="BZ159" s="401">
        <f>CA159+CB159+CC159</f>
        <v>2300</v>
      </c>
      <c r="CA159" s="324">
        <f>SUM(CA160:CA166)</f>
        <v>100</v>
      </c>
      <c r="CB159" s="324">
        <f>SUM(CB160:CB166)</f>
        <v>2200</v>
      </c>
      <c r="CC159" s="325">
        <f>SUM(CC160:CC166)</f>
        <v>0</v>
      </c>
    </row>
    <row r="160" spans="2:81" ht="12.75" customHeight="1" x14ac:dyDescent="0.25">
      <c r="B160" s="559" t="s">
        <v>176</v>
      </c>
      <c r="C160" s="560"/>
      <c r="D160" s="560"/>
      <c r="E160" s="560"/>
      <c r="F160" s="560"/>
      <c r="G160" s="560"/>
      <c r="H160" s="560"/>
      <c r="I160" s="560"/>
      <c r="J160" s="560"/>
      <c r="K160" s="560"/>
      <c r="L160" s="560"/>
      <c r="M160" s="560"/>
      <c r="N160" s="560"/>
      <c r="O160" s="560"/>
      <c r="P160" s="560"/>
      <c r="Q160" s="560"/>
      <c r="R160" s="560"/>
      <c r="S160" s="560"/>
      <c r="T160" s="560"/>
      <c r="U160" s="560"/>
      <c r="V160" s="560"/>
      <c r="W160" s="560"/>
      <c r="X160" s="560"/>
      <c r="Y160" s="560"/>
      <c r="Z160" s="560"/>
      <c r="AA160" s="560"/>
      <c r="AB160" s="560"/>
      <c r="AC160" s="560"/>
      <c r="AD160" s="560"/>
      <c r="AE160" s="560"/>
      <c r="AF160" s="560"/>
      <c r="AG160" s="560"/>
      <c r="AH160" s="560"/>
      <c r="AI160" s="560"/>
      <c r="AJ160" s="560"/>
      <c r="AK160" s="560"/>
      <c r="AL160" s="560"/>
      <c r="AM160" s="560"/>
      <c r="AN160" s="560"/>
      <c r="AO160" s="560"/>
      <c r="AP160" s="560"/>
      <c r="AQ160" s="560"/>
      <c r="AR160" s="560"/>
      <c r="AS160" s="560"/>
      <c r="AT160" s="560"/>
      <c r="AU160" s="560"/>
      <c r="AV160" s="561"/>
      <c r="AW160" s="454" t="s">
        <v>608</v>
      </c>
      <c r="AX160" s="455"/>
      <c r="AY160" s="455"/>
      <c r="AZ160" s="455"/>
      <c r="BA160" s="455" t="s">
        <v>148</v>
      </c>
      <c r="BB160" s="455"/>
      <c r="BC160" s="455"/>
      <c r="BD160" s="455"/>
      <c r="BE160" s="455"/>
      <c r="BF160" s="455"/>
      <c r="BG160" s="527" t="s">
        <v>609</v>
      </c>
      <c r="BH160" s="525"/>
      <c r="BI160" s="525"/>
      <c r="BJ160" s="525"/>
      <c r="BK160" s="525"/>
      <c r="BL160" s="526"/>
      <c r="BM160" s="562"/>
      <c r="BN160" s="563"/>
      <c r="BO160" s="563"/>
      <c r="BP160" s="563"/>
      <c r="BQ160" s="563"/>
      <c r="BR160" s="563"/>
      <c r="BS160" s="563"/>
      <c r="BT160" s="563"/>
      <c r="BU160" s="564"/>
      <c r="BV160" s="215"/>
      <c r="BW160" s="291">
        <f>MROUND('341,342 СМЗ'!G31,100)</f>
        <v>3000</v>
      </c>
      <c r="BX160" s="293"/>
      <c r="BY160" s="293">
        <f>ROUND('341 СИЦ'!G37,100)</f>
        <v>0</v>
      </c>
      <c r="BZ160" s="402"/>
      <c r="CA160" s="305"/>
      <c r="CB160" s="217"/>
      <c r="CC160" s="278"/>
    </row>
    <row r="161" spans="2:81" ht="12.75" customHeight="1" x14ac:dyDescent="0.25">
      <c r="B161" s="559" t="s">
        <v>610</v>
      </c>
      <c r="C161" s="560"/>
      <c r="D161" s="560"/>
      <c r="E161" s="560"/>
      <c r="F161" s="560"/>
      <c r="G161" s="560"/>
      <c r="H161" s="560"/>
      <c r="I161" s="560"/>
      <c r="J161" s="560"/>
      <c r="K161" s="560"/>
      <c r="L161" s="560"/>
      <c r="M161" s="560"/>
      <c r="N161" s="560"/>
      <c r="O161" s="560"/>
      <c r="P161" s="560"/>
      <c r="Q161" s="560"/>
      <c r="R161" s="560"/>
      <c r="S161" s="560"/>
      <c r="T161" s="560"/>
      <c r="U161" s="560"/>
      <c r="V161" s="560"/>
      <c r="W161" s="560"/>
      <c r="X161" s="560"/>
      <c r="Y161" s="560"/>
      <c r="Z161" s="560"/>
      <c r="AA161" s="560"/>
      <c r="AB161" s="560"/>
      <c r="AC161" s="560"/>
      <c r="AD161" s="560"/>
      <c r="AE161" s="560"/>
      <c r="AF161" s="560"/>
      <c r="AG161" s="560"/>
      <c r="AH161" s="560"/>
      <c r="AI161" s="560"/>
      <c r="AJ161" s="560"/>
      <c r="AK161" s="560"/>
      <c r="AL161" s="560"/>
      <c r="AM161" s="560"/>
      <c r="AN161" s="560"/>
      <c r="AO161" s="560"/>
      <c r="AP161" s="560"/>
      <c r="AQ161" s="560"/>
      <c r="AR161" s="560"/>
      <c r="AS161" s="560"/>
      <c r="AT161" s="560"/>
      <c r="AU161" s="560"/>
      <c r="AV161" s="561"/>
      <c r="AW161" s="454" t="s">
        <v>611</v>
      </c>
      <c r="AX161" s="455"/>
      <c r="AY161" s="455"/>
      <c r="AZ161" s="455"/>
      <c r="BA161" s="455" t="s">
        <v>148</v>
      </c>
      <c r="BB161" s="455"/>
      <c r="BC161" s="455"/>
      <c r="BD161" s="455"/>
      <c r="BE161" s="455"/>
      <c r="BF161" s="455"/>
      <c r="BG161" s="527" t="s">
        <v>612</v>
      </c>
      <c r="BH161" s="525"/>
      <c r="BI161" s="525"/>
      <c r="BJ161" s="525"/>
      <c r="BK161" s="525"/>
      <c r="BL161" s="526"/>
      <c r="BM161" s="562"/>
      <c r="BN161" s="563"/>
      <c r="BO161" s="563"/>
      <c r="BP161" s="563"/>
      <c r="BQ161" s="563"/>
      <c r="BR161" s="563"/>
      <c r="BS161" s="563"/>
      <c r="BT161" s="563"/>
      <c r="BU161" s="564"/>
      <c r="BV161" s="215"/>
      <c r="BW161" s="288">
        <f>ROUND('341,342 СМЗ'!G34,100)</f>
        <v>0</v>
      </c>
      <c r="BX161" s="293"/>
      <c r="BY161" s="293">
        <f>ROUND('342 СИЦ'!G37,100)</f>
        <v>0</v>
      </c>
      <c r="BZ161" s="301"/>
      <c r="CA161" s="305"/>
      <c r="CB161" s="216"/>
      <c r="CC161" s="278"/>
    </row>
    <row r="162" spans="2:81" ht="12.75" customHeight="1" x14ac:dyDescent="0.25">
      <c r="B162" s="559" t="s">
        <v>613</v>
      </c>
      <c r="C162" s="560"/>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1"/>
      <c r="AW162" s="454" t="s">
        <v>614</v>
      </c>
      <c r="AX162" s="455"/>
      <c r="AY162" s="455"/>
      <c r="AZ162" s="455"/>
      <c r="BA162" s="455" t="s">
        <v>148</v>
      </c>
      <c r="BB162" s="455"/>
      <c r="BC162" s="455"/>
      <c r="BD162" s="455"/>
      <c r="BE162" s="455"/>
      <c r="BF162" s="455"/>
      <c r="BG162" s="527" t="s">
        <v>615</v>
      </c>
      <c r="BH162" s="525"/>
      <c r="BI162" s="525"/>
      <c r="BJ162" s="525"/>
      <c r="BK162" s="525"/>
      <c r="BL162" s="526"/>
      <c r="BM162" s="562"/>
      <c r="BN162" s="563"/>
      <c r="BO162" s="563"/>
      <c r="BP162" s="563"/>
      <c r="BQ162" s="563"/>
      <c r="BR162" s="563"/>
      <c r="BS162" s="563"/>
      <c r="BT162" s="563"/>
      <c r="BU162" s="564"/>
      <c r="BV162" s="215"/>
      <c r="BW162" s="288"/>
      <c r="BX162" s="293"/>
      <c r="BY162" s="293"/>
      <c r="BZ162" s="301"/>
      <c r="CA162" s="305"/>
      <c r="CB162" s="216"/>
      <c r="CC162" s="278"/>
    </row>
    <row r="163" spans="2:81" ht="12.75" customHeight="1" x14ac:dyDescent="0.25">
      <c r="B163" s="559" t="s">
        <v>178</v>
      </c>
      <c r="C163" s="560"/>
      <c r="D163" s="560"/>
      <c r="E163" s="560"/>
      <c r="F163" s="560"/>
      <c r="G163" s="560"/>
      <c r="H163" s="560"/>
      <c r="I163" s="560"/>
      <c r="J163" s="560"/>
      <c r="K163" s="560"/>
      <c r="L163" s="560"/>
      <c r="M163" s="560"/>
      <c r="N163" s="560"/>
      <c r="O163" s="560"/>
      <c r="P163" s="560"/>
      <c r="Q163" s="560"/>
      <c r="R163" s="560"/>
      <c r="S163" s="560"/>
      <c r="T163" s="560"/>
      <c r="U163" s="560"/>
      <c r="V163" s="560"/>
      <c r="W163" s="560"/>
      <c r="X163" s="560"/>
      <c r="Y163" s="560"/>
      <c r="Z163" s="560"/>
      <c r="AA163" s="560"/>
      <c r="AB163" s="560"/>
      <c r="AC163" s="560"/>
      <c r="AD163" s="560"/>
      <c r="AE163" s="560"/>
      <c r="AF163" s="560"/>
      <c r="AG163" s="560"/>
      <c r="AH163" s="560"/>
      <c r="AI163" s="560"/>
      <c r="AJ163" s="560"/>
      <c r="AK163" s="560"/>
      <c r="AL163" s="560"/>
      <c r="AM163" s="560"/>
      <c r="AN163" s="560"/>
      <c r="AO163" s="560"/>
      <c r="AP163" s="560"/>
      <c r="AQ163" s="560"/>
      <c r="AR163" s="560"/>
      <c r="AS163" s="560"/>
      <c r="AT163" s="560"/>
      <c r="AU163" s="560"/>
      <c r="AV163" s="561"/>
      <c r="AW163" s="454" t="s">
        <v>616</v>
      </c>
      <c r="AX163" s="455"/>
      <c r="AY163" s="455"/>
      <c r="AZ163" s="455"/>
      <c r="BA163" s="455" t="s">
        <v>148</v>
      </c>
      <c r="BB163" s="455"/>
      <c r="BC163" s="455"/>
      <c r="BD163" s="455"/>
      <c r="BE163" s="455"/>
      <c r="BF163" s="455"/>
      <c r="BG163" s="527" t="s">
        <v>617</v>
      </c>
      <c r="BH163" s="525"/>
      <c r="BI163" s="525"/>
      <c r="BJ163" s="525"/>
      <c r="BK163" s="525"/>
      <c r="BL163" s="526"/>
      <c r="BM163" s="562"/>
      <c r="BN163" s="563"/>
      <c r="BO163" s="563"/>
      <c r="BP163" s="563"/>
      <c r="BQ163" s="563"/>
      <c r="BR163" s="563"/>
      <c r="BS163" s="563"/>
      <c r="BT163" s="563"/>
      <c r="BU163" s="564"/>
      <c r="BV163" s="215"/>
      <c r="BW163" s="288">
        <f>ROUND('344 СМЗ'!G37,100)</f>
        <v>0</v>
      </c>
      <c r="BX163" s="293"/>
      <c r="BY163" s="293">
        <f>ROUND('344 СИЦ'!G37,100)</f>
        <v>0</v>
      </c>
      <c r="BZ163" s="301"/>
      <c r="CA163" s="397"/>
      <c r="CB163" s="398"/>
      <c r="CC163" s="278"/>
    </row>
    <row r="164" spans="2:81" ht="12.75" customHeight="1" x14ac:dyDescent="0.25">
      <c r="B164" s="559" t="s">
        <v>618</v>
      </c>
      <c r="C164" s="560"/>
      <c r="D164" s="560"/>
      <c r="E164" s="560"/>
      <c r="F164" s="560"/>
      <c r="G164" s="560"/>
      <c r="H164" s="560"/>
      <c r="I164" s="560"/>
      <c r="J164" s="560"/>
      <c r="K164" s="560"/>
      <c r="L164" s="560"/>
      <c r="M164" s="560"/>
      <c r="N164" s="560"/>
      <c r="O164" s="560"/>
      <c r="P164" s="560"/>
      <c r="Q164" s="560"/>
      <c r="R164" s="560"/>
      <c r="S164" s="560"/>
      <c r="T164" s="560"/>
      <c r="U164" s="560"/>
      <c r="V164" s="560"/>
      <c r="W164" s="560"/>
      <c r="X164" s="560"/>
      <c r="Y164" s="560"/>
      <c r="Z164" s="560"/>
      <c r="AA164" s="560"/>
      <c r="AB164" s="560"/>
      <c r="AC164" s="560"/>
      <c r="AD164" s="560"/>
      <c r="AE164" s="560"/>
      <c r="AF164" s="560"/>
      <c r="AG164" s="560"/>
      <c r="AH164" s="560"/>
      <c r="AI164" s="560"/>
      <c r="AJ164" s="560"/>
      <c r="AK164" s="560"/>
      <c r="AL164" s="560"/>
      <c r="AM164" s="560"/>
      <c r="AN164" s="560"/>
      <c r="AO164" s="560"/>
      <c r="AP164" s="560"/>
      <c r="AQ164" s="560"/>
      <c r="AR164" s="560"/>
      <c r="AS164" s="560"/>
      <c r="AT164" s="560"/>
      <c r="AU164" s="560"/>
      <c r="AV164" s="561"/>
      <c r="AW164" s="454" t="s">
        <v>619</v>
      </c>
      <c r="AX164" s="455"/>
      <c r="AY164" s="455"/>
      <c r="AZ164" s="455"/>
      <c r="BA164" s="455" t="s">
        <v>148</v>
      </c>
      <c r="BB164" s="455"/>
      <c r="BC164" s="455"/>
      <c r="BD164" s="455"/>
      <c r="BE164" s="455"/>
      <c r="BF164" s="455"/>
      <c r="BG164" s="527" t="s">
        <v>620</v>
      </c>
      <c r="BH164" s="525"/>
      <c r="BI164" s="525"/>
      <c r="BJ164" s="525"/>
      <c r="BK164" s="525"/>
      <c r="BL164" s="526"/>
      <c r="BM164" s="562"/>
      <c r="BN164" s="563"/>
      <c r="BO164" s="563"/>
      <c r="BP164" s="563"/>
      <c r="BQ164" s="563"/>
      <c r="BR164" s="563"/>
      <c r="BS164" s="563"/>
      <c r="BT164" s="563"/>
      <c r="BU164" s="564"/>
      <c r="BV164" s="215"/>
      <c r="BW164" s="288">
        <f>ROUND('345 СМЗ'!G37,100)</f>
        <v>0</v>
      </c>
      <c r="BX164" s="293"/>
      <c r="BY164" s="293">
        <f>MROUND('345 СИЦ'!G37,100)</f>
        <v>0</v>
      </c>
      <c r="BZ164" s="301"/>
      <c r="CA164" s="397"/>
      <c r="CB164" s="399">
        <f>MROUND('345 Без'!G31,100)</f>
        <v>0</v>
      </c>
      <c r="CC164" s="278"/>
    </row>
    <row r="165" spans="2:81" ht="12.75" customHeight="1" x14ac:dyDescent="0.25">
      <c r="B165" s="559" t="s">
        <v>182</v>
      </c>
      <c r="C165" s="560"/>
      <c r="D165" s="560"/>
      <c r="E165" s="560"/>
      <c r="F165" s="560"/>
      <c r="G165" s="560"/>
      <c r="H165" s="560"/>
      <c r="I165" s="560"/>
      <c r="J165" s="560"/>
      <c r="K165" s="560"/>
      <c r="L165" s="560"/>
      <c r="M165" s="560"/>
      <c r="N165" s="560"/>
      <c r="O165" s="560"/>
      <c r="P165" s="560"/>
      <c r="Q165" s="560"/>
      <c r="R165" s="560"/>
      <c r="S165" s="560"/>
      <c r="T165" s="560"/>
      <c r="U165" s="560"/>
      <c r="V165" s="560"/>
      <c r="W165" s="560"/>
      <c r="X165" s="560"/>
      <c r="Y165" s="560"/>
      <c r="Z165" s="560"/>
      <c r="AA165" s="560"/>
      <c r="AB165" s="560"/>
      <c r="AC165" s="560"/>
      <c r="AD165" s="560"/>
      <c r="AE165" s="560"/>
      <c r="AF165" s="560"/>
      <c r="AG165" s="560"/>
      <c r="AH165" s="560"/>
      <c r="AI165" s="560"/>
      <c r="AJ165" s="560"/>
      <c r="AK165" s="560"/>
      <c r="AL165" s="560"/>
      <c r="AM165" s="560"/>
      <c r="AN165" s="560"/>
      <c r="AO165" s="560"/>
      <c r="AP165" s="560"/>
      <c r="AQ165" s="560"/>
      <c r="AR165" s="560"/>
      <c r="AS165" s="560"/>
      <c r="AT165" s="560"/>
      <c r="AU165" s="560"/>
      <c r="AV165" s="561"/>
      <c r="AW165" s="454" t="s">
        <v>621</v>
      </c>
      <c r="AX165" s="455"/>
      <c r="AY165" s="455"/>
      <c r="AZ165" s="455"/>
      <c r="BA165" s="455" t="s">
        <v>148</v>
      </c>
      <c r="BB165" s="455"/>
      <c r="BC165" s="455"/>
      <c r="BD165" s="455"/>
      <c r="BE165" s="455"/>
      <c r="BF165" s="455"/>
      <c r="BG165" s="527" t="s">
        <v>622</v>
      </c>
      <c r="BH165" s="525"/>
      <c r="BI165" s="525"/>
      <c r="BJ165" s="525"/>
      <c r="BK165" s="525"/>
      <c r="BL165" s="526"/>
      <c r="BM165" s="562"/>
      <c r="BN165" s="563"/>
      <c r="BO165" s="563"/>
      <c r="BP165" s="563"/>
      <c r="BQ165" s="563"/>
      <c r="BR165" s="563"/>
      <c r="BS165" s="563"/>
      <c r="BT165" s="563"/>
      <c r="BU165" s="564"/>
      <c r="BV165" s="215"/>
      <c r="BW165" s="288">
        <f>ROUND('346 СМЗ'!G37,100)</f>
        <v>56600</v>
      </c>
      <c r="BX165" s="293"/>
      <c r="BY165" s="293">
        <f>ROUND('346 СИЦ'!G37,100)</f>
        <v>0</v>
      </c>
      <c r="BZ165" s="301"/>
      <c r="CA165" s="397"/>
      <c r="CB165" s="398"/>
      <c r="CC165" s="278"/>
    </row>
    <row r="166" spans="2:81" ht="12.75" customHeight="1" x14ac:dyDescent="0.25">
      <c r="B166" s="559" t="s">
        <v>623</v>
      </c>
      <c r="C166" s="560"/>
      <c r="D166" s="560"/>
      <c r="E166" s="560"/>
      <c r="F166" s="560"/>
      <c r="G166" s="560"/>
      <c r="H166" s="560"/>
      <c r="I166" s="560"/>
      <c r="J166" s="560"/>
      <c r="K166" s="560"/>
      <c r="L166" s="560"/>
      <c r="M166" s="560"/>
      <c r="N166" s="560"/>
      <c r="O166" s="560"/>
      <c r="P166" s="560"/>
      <c r="Q166" s="560"/>
      <c r="R166" s="560"/>
      <c r="S166" s="560"/>
      <c r="T166" s="560"/>
      <c r="U166" s="560"/>
      <c r="V166" s="560"/>
      <c r="W166" s="560"/>
      <c r="X166" s="560"/>
      <c r="Y166" s="560"/>
      <c r="Z166" s="560"/>
      <c r="AA166" s="560"/>
      <c r="AB166" s="560"/>
      <c r="AC166" s="560"/>
      <c r="AD166" s="560"/>
      <c r="AE166" s="560"/>
      <c r="AF166" s="560"/>
      <c r="AG166" s="560"/>
      <c r="AH166" s="560"/>
      <c r="AI166" s="560"/>
      <c r="AJ166" s="560"/>
      <c r="AK166" s="560"/>
      <c r="AL166" s="560"/>
      <c r="AM166" s="560"/>
      <c r="AN166" s="560"/>
      <c r="AO166" s="560"/>
      <c r="AP166" s="560"/>
      <c r="AQ166" s="560"/>
      <c r="AR166" s="560"/>
      <c r="AS166" s="560"/>
      <c r="AT166" s="560"/>
      <c r="AU166" s="560"/>
      <c r="AV166" s="561"/>
      <c r="AW166" s="454" t="s">
        <v>624</v>
      </c>
      <c r="AX166" s="455"/>
      <c r="AY166" s="455"/>
      <c r="AZ166" s="455"/>
      <c r="BA166" s="455" t="s">
        <v>148</v>
      </c>
      <c r="BB166" s="455"/>
      <c r="BC166" s="455"/>
      <c r="BD166" s="455"/>
      <c r="BE166" s="455"/>
      <c r="BF166" s="455"/>
      <c r="BG166" s="527" t="s">
        <v>625</v>
      </c>
      <c r="BH166" s="525"/>
      <c r="BI166" s="525"/>
      <c r="BJ166" s="525"/>
      <c r="BK166" s="525"/>
      <c r="BL166" s="526"/>
      <c r="BM166" s="562"/>
      <c r="BN166" s="563"/>
      <c r="BO166" s="563"/>
      <c r="BP166" s="563"/>
      <c r="BQ166" s="563"/>
      <c r="BR166" s="563"/>
      <c r="BS166" s="563"/>
      <c r="BT166" s="563"/>
      <c r="BU166" s="564"/>
      <c r="BV166" s="215"/>
      <c r="BW166" s="288">
        <f>MROUND('349 СМЗ'!G37,100)</f>
        <v>39200</v>
      </c>
      <c r="BX166" s="293"/>
      <c r="BY166" s="293">
        <f>ROUND('349 СИЦ '!G37,100)</f>
        <v>0</v>
      </c>
      <c r="BZ166" s="301"/>
      <c r="CA166" s="400">
        <f>MROUND('310,340 Гранты'!G37,100)</f>
        <v>100</v>
      </c>
      <c r="CB166" s="399">
        <f>MROUND('349 Без'!G37,100)</f>
        <v>2200</v>
      </c>
      <c r="CC166" s="278"/>
    </row>
    <row r="167" spans="2:81" ht="12.75" customHeight="1" x14ac:dyDescent="0.25">
      <c r="B167" s="565" t="s">
        <v>797</v>
      </c>
      <c r="C167" s="566"/>
      <c r="D167" s="566"/>
      <c r="E167" s="566"/>
      <c r="F167" s="566"/>
      <c r="G167" s="566"/>
      <c r="H167" s="566"/>
      <c r="I167" s="566"/>
      <c r="J167" s="566"/>
      <c r="K167" s="566"/>
      <c r="L167" s="566"/>
      <c r="M167" s="566"/>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566"/>
      <c r="AK167" s="566"/>
      <c r="AL167" s="566"/>
      <c r="AM167" s="566"/>
      <c r="AN167" s="566"/>
      <c r="AO167" s="566"/>
      <c r="AP167" s="566"/>
      <c r="AQ167" s="566"/>
      <c r="AR167" s="566"/>
      <c r="AS167" s="566"/>
      <c r="AT167" s="566"/>
      <c r="AU167" s="566"/>
      <c r="AV167" s="566"/>
      <c r="AW167" s="567" t="s">
        <v>798</v>
      </c>
      <c r="AX167" s="568"/>
      <c r="AY167" s="568"/>
      <c r="AZ167" s="569"/>
      <c r="BA167" s="570" t="s">
        <v>600</v>
      </c>
      <c r="BB167" s="571"/>
      <c r="BC167" s="571"/>
      <c r="BD167" s="571"/>
      <c r="BE167" s="571"/>
      <c r="BF167" s="572"/>
      <c r="BG167" s="570" t="s">
        <v>588</v>
      </c>
      <c r="BH167" s="571"/>
      <c r="BI167" s="571"/>
      <c r="BJ167" s="571"/>
      <c r="BK167" s="571"/>
      <c r="BL167" s="572"/>
      <c r="BM167" s="573">
        <f>BX167+BY167+BZ167</f>
        <v>5710200</v>
      </c>
      <c r="BN167" s="573"/>
      <c r="BO167" s="573"/>
      <c r="BP167" s="573"/>
      <c r="BQ167" s="573"/>
      <c r="BR167" s="573"/>
      <c r="BS167" s="573"/>
      <c r="BT167" s="573"/>
      <c r="BU167" s="573"/>
      <c r="BV167" s="219"/>
      <c r="BW167" s="288"/>
      <c r="BX167" s="327">
        <f>MROUND('247223 СИ'!H54,100)</f>
        <v>5710200</v>
      </c>
      <c r="BY167" s="386">
        <f>MROUND(' 247 223 СИЦ'!H54,100)</f>
        <v>0</v>
      </c>
      <c r="BZ167" s="301"/>
      <c r="CA167" s="305"/>
      <c r="CB167" s="216"/>
      <c r="CC167" s="278"/>
    </row>
    <row r="168" spans="2:81" ht="12.75" customHeight="1" x14ac:dyDescent="0.25">
      <c r="B168" s="509" t="s">
        <v>626</v>
      </c>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37"/>
      <c r="AW168" s="511" t="s">
        <v>799</v>
      </c>
      <c r="AX168" s="494"/>
      <c r="AY168" s="494"/>
      <c r="AZ168" s="512"/>
      <c r="BA168" s="515" t="s">
        <v>627</v>
      </c>
      <c r="BB168" s="494"/>
      <c r="BC168" s="494"/>
      <c r="BD168" s="494"/>
      <c r="BE168" s="494"/>
      <c r="BF168" s="512"/>
      <c r="BG168" s="515"/>
      <c r="BH168" s="494"/>
      <c r="BI168" s="494"/>
      <c r="BJ168" s="494"/>
      <c r="BK168" s="494"/>
      <c r="BL168" s="512"/>
      <c r="BM168" s="546"/>
      <c r="BN168" s="546"/>
      <c r="BO168" s="546"/>
      <c r="BP168" s="546"/>
      <c r="BQ168" s="546"/>
      <c r="BR168" s="546"/>
      <c r="BS168" s="546"/>
      <c r="BT168" s="546"/>
      <c r="BU168" s="546"/>
      <c r="BV168" s="518"/>
      <c r="BW168" s="528"/>
      <c r="BX168" s="530"/>
      <c r="BY168" s="532"/>
      <c r="BZ168" s="470"/>
      <c r="CA168" s="472"/>
      <c r="CB168" s="470"/>
      <c r="CC168" s="474"/>
    </row>
    <row r="169" spans="2:81" ht="12.75" customHeight="1" x14ac:dyDescent="0.25">
      <c r="B169" s="482" t="s">
        <v>628</v>
      </c>
      <c r="C169" s="483"/>
      <c r="D169" s="483"/>
      <c r="E169" s="483"/>
      <c r="F169" s="483"/>
      <c r="G169" s="483"/>
      <c r="H169" s="483"/>
      <c r="I169" s="483"/>
      <c r="J169" s="483"/>
      <c r="K169" s="483"/>
      <c r="L169" s="483"/>
      <c r="M169" s="483"/>
      <c r="N169" s="483"/>
      <c r="O169" s="483"/>
      <c r="P169" s="483"/>
      <c r="Q169" s="483"/>
      <c r="R169" s="483"/>
      <c r="S169" s="483"/>
      <c r="T169" s="483"/>
      <c r="U169" s="483"/>
      <c r="V169" s="483"/>
      <c r="W169" s="483"/>
      <c r="X169" s="483"/>
      <c r="Y169" s="483"/>
      <c r="Z169" s="483"/>
      <c r="AA169" s="483"/>
      <c r="AB169" s="483"/>
      <c r="AC169" s="483"/>
      <c r="AD169" s="483"/>
      <c r="AE169" s="483"/>
      <c r="AF169" s="483"/>
      <c r="AG169" s="483"/>
      <c r="AH169" s="483"/>
      <c r="AI169" s="483"/>
      <c r="AJ169" s="483"/>
      <c r="AK169" s="483"/>
      <c r="AL169" s="483"/>
      <c r="AM169" s="483"/>
      <c r="AN169" s="483"/>
      <c r="AO169" s="483"/>
      <c r="AP169" s="483"/>
      <c r="AQ169" s="483"/>
      <c r="AR169" s="483"/>
      <c r="AS169" s="483"/>
      <c r="AT169" s="483"/>
      <c r="AU169" s="483"/>
      <c r="AV169" s="483"/>
      <c r="AW169" s="513"/>
      <c r="AX169" s="458"/>
      <c r="AY169" s="458"/>
      <c r="AZ169" s="514"/>
      <c r="BA169" s="516"/>
      <c r="BB169" s="458"/>
      <c r="BC169" s="458"/>
      <c r="BD169" s="458"/>
      <c r="BE169" s="458"/>
      <c r="BF169" s="514"/>
      <c r="BG169" s="516"/>
      <c r="BH169" s="458"/>
      <c r="BI169" s="458"/>
      <c r="BJ169" s="458"/>
      <c r="BK169" s="458"/>
      <c r="BL169" s="514"/>
      <c r="BM169" s="546"/>
      <c r="BN169" s="546"/>
      <c r="BO169" s="546"/>
      <c r="BP169" s="546"/>
      <c r="BQ169" s="546"/>
      <c r="BR169" s="546"/>
      <c r="BS169" s="546"/>
      <c r="BT169" s="546"/>
      <c r="BU169" s="546"/>
      <c r="BV169" s="520"/>
      <c r="BW169" s="549"/>
      <c r="BX169" s="538"/>
      <c r="BY169" s="539"/>
      <c r="BZ169" s="471"/>
      <c r="CA169" s="473"/>
      <c r="CB169" s="471"/>
      <c r="CC169" s="475"/>
    </row>
    <row r="170" spans="2:81" ht="12.75" customHeight="1" x14ac:dyDescent="0.25">
      <c r="B170" s="547" t="s">
        <v>7</v>
      </c>
      <c r="C170" s="548"/>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c r="AD170" s="548"/>
      <c r="AE170" s="548"/>
      <c r="AF170" s="548"/>
      <c r="AG170" s="548"/>
      <c r="AH170" s="548"/>
      <c r="AI170" s="548"/>
      <c r="AJ170" s="548"/>
      <c r="AK170" s="548"/>
      <c r="AL170" s="548"/>
      <c r="AM170" s="548"/>
      <c r="AN170" s="548"/>
      <c r="AO170" s="548"/>
      <c r="AP170" s="548"/>
      <c r="AQ170" s="548"/>
      <c r="AR170" s="548"/>
      <c r="AS170" s="548"/>
      <c r="AT170" s="548"/>
      <c r="AU170" s="548"/>
      <c r="AV170" s="548"/>
      <c r="AW170" s="511" t="s">
        <v>800</v>
      </c>
      <c r="AX170" s="494"/>
      <c r="AY170" s="494"/>
      <c r="AZ170" s="512"/>
      <c r="BA170" s="515" t="s">
        <v>629</v>
      </c>
      <c r="BB170" s="494"/>
      <c r="BC170" s="494"/>
      <c r="BD170" s="494"/>
      <c r="BE170" s="494"/>
      <c r="BF170" s="512"/>
      <c r="BG170" s="515"/>
      <c r="BH170" s="494"/>
      <c r="BI170" s="494"/>
      <c r="BJ170" s="494"/>
      <c r="BK170" s="494"/>
      <c r="BL170" s="512"/>
      <c r="BM170" s="546"/>
      <c r="BN170" s="546"/>
      <c r="BO170" s="546"/>
      <c r="BP170" s="546"/>
      <c r="BQ170" s="546"/>
      <c r="BR170" s="546"/>
      <c r="BS170" s="546"/>
      <c r="BT170" s="546"/>
      <c r="BU170" s="546"/>
      <c r="BV170" s="218"/>
      <c r="BW170" s="528"/>
      <c r="BX170" s="530"/>
      <c r="BY170" s="532"/>
      <c r="BZ170" s="470"/>
      <c r="CA170" s="472"/>
      <c r="CB170" s="470"/>
      <c r="CC170" s="474"/>
    </row>
    <row r="171" spans="2:81" ht="9.75" customHeight="1" x14ac:dyDescent="0.25">
      <c r="B171" s="557" t="s">
        <v>630</v>
      </c>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c r="Z171" s="558"/>
      <c r="AA171" s="558"/>
      <c r="AB171" s="558"/>
      <c r="AC171" s="558"/>
      <c r="AD171" s="558"/>
      <c r="AE171" s="558"/>
      <c r="AF171" s="558"/>
      <c r="AG171" s="558"/>
      <c r="AH171" s="558"/>
      <c r="AI171" s="558"/>
      <c r="AJ171" s="558"/>
      <c r="AK171" s="558"/>
      <c r="AL171" s="558"/>
      <c r="AM171" s="558"/>
      <c r="AN171" s="558"/>
      <c r="AO171" s="558"/>
      <c r="AP171" s="558"/>
      <c r="AQ171" s="558"/>
      <c r="AR171" s="558"/>
      <c r="AS171" s="558"/>
      <c r="AT171" s="558"/>
      <c r="AU171" s="558"/>
      <c r="AV171" s="558"/>
      <c r="AW171" s="550"/>
      <c r="AX171" s="551"/>
      <c r="AY171" s="551"/>
      <c r="AZ171" s="552"/>
      <c r="BA171" s="553"/>
      <c r="BB171" s="551"/>
      <c r="BC171" s="551"/>
      <c r="BD171" s="551"/>
      <c r="BE171" s="551"/>
      <c r="BF171" s="552"/>
      <c r="BG171" s="553"/>
      <c r="BH171" s="551"/>
      <c r="BI171" s="551"/>
      <c r="BJ171" s="551"/>
      <c r="BK171" s="551"/>
      <c r="BL171" s="552"/>
      <c r="BM171" s="546"/>
      <c r="BN171" s="546"/>
      <c r="BO171" s="546"/>
      <c r="BP171" s="546"/>
      <c r="BQ171" s="546"/>
      <c r="BR171" s="546"/>
      <c r="BS171" s="546"/>
      <c r="BT171" s="546"/>
      <c r="BU171" s="546"/>
      <c r="BV171" s="221"/>
      <c r="BW171" s="554"/>
      <c r="BX171" s="555"/>
      <c r="BY171" s="556"/>
      <c r="BZ171" s="476"/>
      <c r="CA171" s="477"/>
      <c r="CB171" s="476"/>
      <c r="CC171" s="478"/>
    </row>
    <row r="172" spans="2:81" ht="12.75" customHeight="1" x14ac:dyDescent="0.25">
      <c r="B172" s="540" t="s">
        <v>631</v>
      </c>
      <c r="C172" s="541"/>
      <c r="D172" s="541"/>
      <c r="E172" s="541"/>
      <c r="F172" s="541"/>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1"/>
      <c r="AN172" s="541"/>
      <c r="AO172" s="541"/>
      <c r="AP172" s="541"/>
      <c r="AQ172" s="541"/>
      <c r="AR172" s="541"/>
      <c r="AS172" s="541"/>
      <c r="AT172" s="541"/>
      <c r="AU172" s="541"/>
      <c r="AV172" s="541"/>
      <c r="AW172" s="513"/>
      <c r="AX172" s="458"/>
      <c r="AY172" s="458"/>
      <c r="AZ172" s="514"/>
      <c r="BA172" s="516"/>
      <c r="BB172" s="458"/>
      <c r="BC172" s="458"/>
      <c r="BD172" s="458"/>
      <c r="BE172" s="458"/>
      <c r="BF172" s="514"/>
      <c r="BG172" s="516"/>
      <c r="BH172" s="458"/>
      <c r="BI172" s="458"/>
      <c r="BJ172" s="458"/>
      <c r="BK172" s="458"/>
      <c r="BL172" s="514"/>
      <c r="BM172" s="546"/>
      <c r="BN172" s="546"/>
      <c r="BO172" s="546"/>
      <c r="BP172" s="546"/>
      <c r="BQ172" s="546"/>
      <c r="BR172" s="546"/>
      <c r="BS172" s="546"/>
      <c r="BT172" s="546"/>
      <c r="BU172" s="546"/>
      <c r="BV172" s="219"/>
      <c r="BW172" s="549"/>
      <c r="BX172" s="538"/>
      <c r="BY172" s="539"/>
      <c r="BZ172" s="471"/>
      <c r="CA172" s="473"/>
      <c r="CB172" s="471"/>
      <c r="CC172" s="475"/>
    </row>
    <row r="173" spans="2:81" ht="12.75" customHeight="1" x14ac:dyDescent="0.25">
      <c r="B173" s="547" t="s">
        <v>632</v>
      </c>
      <c r="C173" s="548"/>
      <c r="D173" s="548"/>
      <c r="E173" s="548"/>
      <c r="F173" s="548"/>
      <c r="G173" s="548"/>
      <c r="H173" s="548"/>
      <c r="I173" s="548"/>
      <c r="J173" s="548"/>
      <c r="K173" s="548"/>
      <c r="L173" s="548"/>
      <c r="M173" s="548"/>
      <c r="N173" s="548"/>
      <c r="O173" s="548"/>
      <c r="P173" s="548"/>
      <c r="Q173" s="548"/>
      <c r="R173" s="548"/>
      <c r="S173" s="548"/>
      <c r="T173" s="548"/>
      <c r="U173" s="548"/>
      <c r="V173" s="548"/>
      <c r="W173" s="548"/>
      <c r="X173" s="548"/>
      <c r="Y173" s="548"/>
      <c r="Z173" s="548"/>
      <c r="AA173" s="548"/>
      <c r="AB173" s="548"/>
      <c r="AC173" s="548"/>
      <c r="AD173" s="548"/>
      <c r="AE173" s="548"/>
      <c r="AF173" s="548"/>
      <c r="AG173" s="548"/>
      <c r="AH173" s="548"/>
      <c r="AI173" s="548"/>
      <c r="AJ173" s="548"/>
      <c r="AK173" s="548"/>
      <c r="AL173" s="548"/>
      <c r="AM173" s="548"/>
      <c r="AN173" s="548"/>
      <c r="AO173" s="548"/>
      <c r="AP173" s="548"/>
      <c r="AQ173" s="548"/>
      <c r="AR173" s="548"/>
      <c r="AS173" s="548"/>
      <c r="AT173" s="548"/>
      <c r="AU173" s="548"/>
      <c r="AV173" s="548"/>
      <c r="AW173" s="511" t="s">
        <v>801</v>
      </c>
      <c r="AX173" s="494"/>
      <c r="AY173" s="494"/>
      <c r="AZ173" s="512"/>
      <c r="BA173" s="515" t="s">
        <v>633</v>
      </c>
      <c r="BB173" s="494"/>
      <c r="BC173" s="494"/>
      <c r="BD173" s="494"/>
      <c r="BE173" s="494"/>
      <c r="BF173" s="512"/>
      <c r="BG173" s="515"/>
      <c r="BH173" s="494"/>
      <c r="BI173" s="494"/>
      <c r="BJ173" s="494"/>
      <c r="BK173" s="494"/>
      <c r="BL173" s="512"/>
      <c r="BM173" s="546"/>
      <c r="BN173" s="546"/>
      <c r="BO173" s="546"/>
      <c r="BP173" s="546"/>
      <c r="BQ173" s="546"/>
      <c r="BR173" s="546"/>
      <c r="BS173" s="546"/>
      <c r="BT173" s="546"/>
      <c r="BU173" s="546"/>
      <c r="BV173" s="218"/>
      <c r="BW173" s="528"/>
      <c r="BX173" s="530"/>
      <c r="BY173" s="532"/>
      <c r="BZ173" s="470"/>
      <c r="CA173" s="472"/>
      <c r="CB173" s="470"/>
      <c r="CC173" s="474"/>
    </row>
    <row r="174" spans="2:81" ht="13.5" customHeight="1" x14ac:dyDescent="0.25">
      <c r="B174" s="540" t="s">
        <v>634</v>
      </c>
      <c r="C174" s="541"/>
      <c r="D174" s="541"/>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c r="AI174" s="541"/>
      <c r="AJ174" s="541"/>
      <c r="AK174" s="541"/>
      <c r="AL174" s="541"/>
      <c r="AM174" s="541"/>
      <c r="AN174" s="541"/>
      <c r="AO174" s="541"/>
      <c r="AP174" s="541"/>
      <c r="AQ174" s="541"/>
      <c r="AR174" s="541"/>
      <c r="AS174" s="541"/>
      <c r="AT174" s="541"/>
      <c r="AU174" s="541"/>
      <c r="AV174" s="542"/>
      <c r="AW174" s="513"/>
      <c r="AX174" s="458"/>
      <c r="AY174" s="458"/>
      <c r="AZ174" s="514"/>
      <c r="BA174" s="516"/>
      <c r="BB174" s="458"/>
      <c r="BC174" s="458"/>
      <c r="BD174" s="458"/>
      <c r="BE174" s="458"/>
      <c r="BF174" s="514"/>
      <c r="BG174" s="516"/>
      <c r="BH174" s="458"/>
      <c r="BI174" s="458"/>
      <c r="BJ174" s="458"/>
      <c r="BK174" s="458"/>
      <c r="BL174" s="514"/>
      <c r="BM174" s="546"/>
      <c r="BN174" s="546"/>
      <c r="BO174" s="546"/>
      <c r="BP174" s="546"/>
      <c r="BQ174" s="546"/>
      <c r="BR174" s="546"/>
      <c r="BS174" s="546"/>
      <c r="BT174" s="546"/>
      <c r="BU174" s="546"/>
      <c r="BV174" s="219"/>
      <c r="BW174" s="549"/>
      <c r="BX174" s="538"/>
      <c r="BY174" s="539"/>
      <c r="BZ174" s="471"/>
      <c r="CA174" s="473"/>
      <c r="CB174" s="471"/>
      <c r="CC174" s="475"/>
    </row>
    <row r="175" spans="2:81" ht="15.6" x14ac:dyDescent="0.25">
      <c r="B175" s="543" t="s">
        <v>635</v>
      </c>
      <c r="C175" s="544"/>
      <c r="D175" s="544"/>
      <c r="E175" s="544"/>
      <c r="F175" s="544"/>
      <c r="G175" s="544"/>
      <c r="H175" s="544"/>
      <c r="I175" s="544"/>
      <c r="J175" s="544"/>
      <c r="K175" s="544"/>
      <c r="L175" s="544"/>
      <c r="M175" s="544"/>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4"/>
      <c r="AK175" s="544"/>
      <c r="AL175" s="544"/>
      <c r="AM175" s="544"/>
      <c r="AN175" s="544"/>
      <c r="AO175" s="544"/>
      <c r="AP175" s="544"/>
      <c r="AQ175" s="544"/>
      <c r="AR175" s="544"/>
      <c r="AS175" s="544"/>
      <c r="AT175" s="544"/>
      <c r="AU175" s="544"/>
      <c r="AV175" s="545"/>
      <c r="AW175" s="504" t="s">
        <v>636</v>
      </c>
      <c r="AX175" s="505"/>
      <c r="AY175" s="505"/>
      <c r="AZ175" s="505"/>
      <c r="BA175" s="505" t="s">
        <v>637</v>
      </c>
      <c r="BB175" s="505"/>
      <c r="BC175" s="505"/>
      <c r="BD175" s="505"/>
      <c r="BE175" s="505"/>
      <c r="BF175" s="505"/>
      <c r="BG175" s="455"/>
      <c r="BH175" s="455"/>
      <c r="BI175" s="455"/>
      <c r="BJ175" s="455"/>
      <c r="BK175" s="455"/>
      <c r="BL175" s="455"/>
      <c r="BM175" s="506"/>
      <c r="BN175" s="507"/>
      <c r="BO175" s="507"/>
      <c r="BP175" s="507"/>
      <c r="BQ175" s="507"/>
      <c r="BR175" s="507"/>
      <c r="BS175" s="507"/>
      <c r="BT175" s="507"/>
      <c r="BU175" s="508"/>
      <c r="BV175" s="215"/>
      <c r="BW175" s="230"/>
      <c r="BX175" s="292"/>
      <c r="BY175" s="209"/>
      <c r="BZ175" s="301"/>
      <c r="CA175" s="305"/>
      <c r="CB175" s="216"/>
      <c r="CC175" s="278"/>
    </row>
    <row r="176" spans="2:81" x14ac:dyDescent="0.25">
      <c r="B176" s="509" t="s">
        <v>7</v>
      </c>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37"/>
      <c r="AW176" s="511" t="s">
        <v>638</v>
      </c>
      <c r="AX176" s="494"/>
      <c r="AY176" s="494"/>
      <c r="AZ176" s="512"/>
      <c r="BA176" s="515"/>
      <c r="BB176" s="494"/>
      <c r="BC176" s="494"/>
      <c r="BD176" s="494"/>
      <c r="BE176" s="494"/>
      <c r="BF176" s="512"/>
      <c r="BG176" s="515"/>
      <c r="BH176" s="494"/>
      <c r="BI176" s="494"/>
      <c r="BJ176" s="494"/>
      <c r="BK176" s="494"/>
      <c r="BL176" s="512"/>
      <c r="BM176" s="489"/>
      <c r="BN176" s="517"/>
      <c r="BO176" s="517"/>
      <c r="BP176" s="517"/>
      <c r="BQ176" s="517"/>
      <c r="BR176" s="517"/>
      <c r="BS176" s="517"/>
      <c r="BT176" s="517"/>
      <c r="BU176" s="518"/>
      <c r="BV176" s="489"/>
      <c r="BW176" s="528"/>
      <c r="BX176" s="530"/>
      <c r="BY176" s="532"/>
      <c r="BZ176" s="500"/>
      <c r="CA176" s="491"/>
      <c r="CB176" s="480"/>
      <c r="CC176" s="282"/>
    </row>
    <row r="177" spans="2:81" ht="13.5" customHeight="1" x14ac:dyDescent="0.25">
      <c r="B177" s="482" t="s">
        <v>639</v>
      </c>
      <c r="C177" s="483"/>
      <c r="D177" s="483"/>
      <c r="E177" s="483"/>
      <c r="F177" s="483"/>
      <c r="G177" s="483"/>
      <c r="H177" s="483"/>
      <c r="I177" s="483"/>
      <c r="J177" s="483"/>
      <c r="K177" s="483"/>
      <c r="L177" s="483"/>
      <c r="M177" s="483"/>
      <c r="N177" s="483"/>
      <c r="O177" s="483"/>
      <c r="P177" s="483"/>
      <c r="Q177" s="483"/>
      <c r="R177" s="483"/>
      <c r="S177" s="483"/>
      <c r="T177" s="483"/>
      <c r="U177" s="483"/>
      <c r="V177" s="483"/>
      <c r="W177" s="483"/>
      <c r="X177" s="483"/>
      <c r="Y177" s="483"/>
      <c r="Z177" s="483"/>
      <c r="AA177" s="483"/>
      <c r="AB177" s="483"/>
      <c r="AC177" s="483"/>
      <c r="AD177" s="483"/>
      <c r="AE177" s="483"/>
      <c r="AF177" s="483"/>
      <c r="AG177" s="483"/>
      <c r="AH177" s="483"/>
      <c r="AI177" s="483"/>
      <c r="AJ177" s="483"/>
      <c r="AK177" s="483"/>
      <c r="AL177" s="483"/>
      <c r="AM177" s="483"/>
      <c r="AN177" s="483"/>
      <c r="AO177" s="483"/>
      <c r="AP177" s="483"/>
      <c r="AQ177" s="483"/>
      <c r="AR177" s="483"/>
      <c r="AS177" s="483"/>
      <c r="AT177" s="483"/>
      <c r="AU177" s="483"/>
      <c r="AV177" s="483"/>
      <c r="AW177" s="524"/>
      <c r="AX177" s="525"/>
      <c r="AY177" s="525"/>
      <c r="AZ177" s="526"/>
      <c r="BA177" s="527"/>
      <c r="BB177" s="525"/>
      <c r="BC177" s="525"/>
      <c r="BD177" s="525"/>
      <c r="BE177" s="525"/>
      <c r="BF177" s="526"/>
      <c r="BG177" s="527"/>
      <c r="BH177" s="525"/>
      <c r="BI177" s="525"/>
      <c r="BJ177" s="525"/>
      <c r="BK177" s="525"/>
      <c r="BL177" s="526"/>
      <c r="BM177" s="506"/>
      <c r="BN177" s="507"/>
      <c r="BO177" s="507"/>
      <c r="BP177" s="507"/>
      <c r="BQ177" s="507"/>
      <c r="BR177" s="507"/>
      <c r="BS177" s="507"/>
      <c r="BT177" s="507"/>
      <c r="BU177" s="508"/>
      <c r="BV177" s="506"/>
      <c r="BW177" s="529"/>
      <c r="BX177" s="531"/>
      <c r="BY177" s="533"/>
      <c r="BZ177" s="534"/>
      <c r="CA177" s="535"/>
      <c r="CB177" s="536"/>
      <c r="CC177" s="277"/>
    </row>
    <row r="178" spans="2:81" ht="13.5" customHeight="1" x14ac:dyDescent="0.25">
      <c r="B178" s="521" t="s">
        <v>640</v>
      </c>
      <c r="C178" s="522"/>
      <c r="D178" s="522"/>
      <c r="E178" s="522"/>
      <c r="F178" s="522"/>
      <c r="G178" s="522"/>
      <c r="H178" s="522"/>
      <c r="I178" s="522"/>
      <c r="J178" s="522"/>
      <c r="K178" s="522"/>
      <c r="L178" s="522"/>
      <c r="M178" s="522"/>
      <c r="N178" s="522"/>
      <c r="O178" s="522"/>
      <c r="P178" s="522"/>
      <c r="Q178" s="522"/>
      <c r="R178" s="522"/>
      <c r="S178" s="522"/>
      <c r="T178" s="522"/>
      <c r="U178" s="522"/>
      <c r="V178" s="522"/>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3"/>
      <c r="AW178" s="524" t="s">
        <v>641</v>
      </c>
      <c r="AX178" s="525"/>
      <c r="AY178" s="525"/>
      <c r="AZ178" s="526"/>
      <c r="BA178" s="527"/>
      <c r="BB178" s="525"/>
      <c r="BC178" s="525"/>
      <c r="BD178" s="525"/>
      <c r="BE178" s="525"/>
      <c r="BF178" s="526"/>
      <c r="BG178" s="527"/>
      <c r="BH178" s="525"/>
      <c r="BI178" s="525"/>
      <c r="BJ178" s="525"/>
      <c r="BK178" s="525"/>
      <c r="BL178" s="526"/>
      <c r="BM178" s="506"/>
      <c r="BN178" s="507"/>
      <c r="BO178" s="507"/>
      <c r="BP178" s="507"/>
      <c r="BQ178" s="507"/>
      <c r="BR178" s="507"/>
      <c r="BS178" s="507"/>
      <c r="BT178" s="507"/>
      <c r="BU178" s="508"/>
      <c r="BV178" s="215"/>
      <c r="BW178" s="231"/>
      <c r="BX178" s="215"/>
      <c r="BY178" s="207"/>
      <c r="BZ178" s="344"/>
      <c r="CA178" s="305"/>
      <c r="CB178" s="217"/>
      <c r="CC178" s="278"/>
    </row>
    <row r="179" spans="2:81" ht="13.5" customHeight="1" x14ac:dyDescent="0.25">
      <c r="B179" s="521" t="s">
        <v>642</v>
      </c>
      <c r="C179" s="522"/>
      <c r="D179" s="522"/>
      <c r="E179" s="522"/>
      <c r="F179" s="522"/>
      <c r="G179" s="522"/>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454" t="s">
        <v>643</v>
      </c>
      <c r="AX179" s="455"/>
      <c r="AY179" s="455"/>
      <c r="AZ179" s="455"/>
      <c r="BA179" s="455"/>
      <c r="BB179" s="455"/>
      <c r="BC179" s="455"/>
      <c r="BD179" s="455"/>
      <c r="BE179" s="455"/>
      <c r="BF179" s="455"/>
      <c r="BG179" s="455"/>
      <c r="BH179" s="455"/>
      <c r="BI179" s="455"/>
      <c r="BJ179" s="455"/>
      <c r="BK179" s="455"/>
      <c r="BL179" s="455"/>
      <c r="BM179" s="506"/>
      <c r="BN179" s="507"/>
      <c r="BO179" s="507"/>
      <c r="BP179" s="507"/>
      <c r="BQ179" s="507"/>
      <c r="BR179" s="507"/>
      <c r="BS179" s="507"/>
      <c r="BT179" s="507"/>
      <c r="BU179" s="508"/>
      <c r="BV179" s="215"/>
      <c r="BW179" s="228"/>
      <c r="BX179" s="215"/>
      <c r="BY179" s="206"/>
      <c r="BZ179" s="301"/>
      <c r="CA179" s="305"/>
      <c r="CB179" s="216"/>
      <c r="CC179" s="278"/>
    </row>
    <row r="180" spans="2:81" ht="15.6" x14ac:dyDescent="0.25">
      <c r="B180" s="502" t="s">
        <v>644</v>
      </c>
      <c r="C180" s="503"/>
      <c r="D180" s="503"/>
      <c r="E180" s="503"/>
      <c r="F180" s="503"/>
      <c r="G180" s="503"/>
      <c r="H180" s="503"/>
      <c r="I180" s="503"/>
      <c r="J180" s="503"/>
      <c r="K180" s="503"/>
      <c r="L180" s="503"/>
      <c r="M180" s="503"/>
      <c r="N180" s="503"/>
      <c r="O180" s="503"/>
      <c r="P180" s="503"/>
      <c r="Q180" s="503"/>
      <c r="R180" s="503"/>
      <c r="S180" s="503"/>
      <c r="T180" s="503"/>
      <c r="U180" s="503"/>
      <c r="V180" s="503"/>
      <c r="W180" s="503"/>
      <c r="X180" s="503"/>
      <c r="Y180" s="503"/>
      <c r="Z180" s="503"/>
      <c r="AA180" s="503"/>
      <c r="AB180" s="503"/>
      <c r="AC180" s="503"/>
      <c r="AD180" s="503"/>
      <c r="AE180" s="503"/>
      <c r="AF180" s="503"/>
      <c r="AG180" s="503"/>
      <c r="AH180" s="503"/>
      <c r="AI180" s="503"/>
      <c r="AJ180" s="503"/>
      <c r="AK180" s="503"/>
      <c r="AL180" s="503"/>
      <c r="AM180" s="503"/>
      <c r="AN180" s="503"/>
      <c r="AO180" s="503"/>
      <c r="AP180" s="503"/>
      <c r="AQ180" s="503"/>
      <c r="AR180" s="503"/>
      <c r="AS180" s="503"/>
      <c r="AT180" s="503"/>
      <c r="AU180" s="503"/>
      <c r="AV180" s="503"/>
      <c r="AW180" s="504" t="s">
        <v>645</v>
      </c>
      <c r="AX180" s="505"/>
      <c r="AY180" s="505"/>
      <c r="AZ180" s="505"/>
      <c r="BA180" s="505" t="s">
        <v>138</v>
      </c>
      <c r="BB180" s="505"/>
      <c r="BC180" s="505"/>
      <c r="BD180" s="505"/>
      <c r="BE180" s="505"/>
      <c r="BF180" s="505"/>
      <c r="BG180" s="455"/>
      <c r="BH180" s="455"/>
      <c r="BI180" s="455"/>
      <c r="BJ180" s="455"/>
      <c r="BK180" s="455"/>
      <c r="BL180" s="455"/>
      <c r="BM180" s="506"/>
      <c r="BN180" s="507"/>
      <c r="BO180" s="507"/>
      <c r="BP180" s="507"/>
      <c r="BQ180" s="507"/>
      <c r="BR180" s="507"/>
      <c r="BS180" s="507"/>
      <c r="BT180" s="507"/>
      <c r="BU180" s="508"/>
      <c r="BV180" s="215"/>
      <c r="BW180" s="228"/>
      <c r="BX180" s="215"/>
      <c r="BY180" s="206"/>
      <c r="BZ180" s="301"/>
      <c r="CA180" s="305"/>
      <c r="CB180" s="216"/>
      <c r="CC180" s="278"/>
    </row>
    <row r="181" spans="2:81" x14ac:dyDescent="0.25">
      <c r="B181" s="509" t="s">
        <v>53</v>
      </c>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0"/>
      <c r="AC181" s="510"/>
      <c r="AD181" s="510"/>
      <c r="AE181" s="510"/>
      <c r="AF181" s="510"/>
      <c r="AG181" s="510"/>
      <c r="AH181" s="510"/>
      <c r="AI181" s="510"/>
      <c r="AJ181" s="510"/>
      <c r="AK181" s="510"/>
      <c r="AL181" s="510"/>
      <c r="AM181" s="510"/>
      <c r="AN181" s="510"/>
      <c r="AO181" s="510"/>
      <c r="AP181" s="510"/>
      <c r="AQ181" s="510"/>
      <c r="AR181" s="510"/>
      <c r="AS181" s="510"/>
      <c r="AT181" s="510"/>
      <c r="AU181" s="510"/>
      <c r="AV181" s="510"/>
      <c r="AW181" s="511" t="s">
        <v>646</v>
      </c>
      <c r="AX181" s="494"/>
      <c r="AY181" s="494"/>
      <c r="AZ181" s="512"/>
      <c r="BA181" s="515" t="s">
        <v>647</v>
      </c>
      <c r="BB181" s="494"/>
      <c r="BC181" s="494"/>
      <c r="BD181" s="494"/>
      <c r="BE181" s="494"/>
      <c r="BF181" s="512"/>
      <c r="BG181" s="515"/>
      <c r="BH181" s="494"/>
      <c r="BI181" s="494"/>
      <c r="BJ181" s="494"/>
      <c r="BK181" s="494"/>
      <c r="BL181" s="512"/>
      <c r="BM181" s="489"/>
      <c r="BN181" s="517"/>
      <c r="BO181" s="517"/>
      <c r="BP181" s="517"/>
      <c r="BQ181" s="517"/>
      <c r="BR181" s="517"/>
      <c r="BS181" s="517"/>
      <c r="BT181" s="517"/>
      <c r="BU181" s="518"/>
      <c r="BV181" s="489"/>
      <c r="BW181" s="496"/>
      <c r="BX181" s="489"/>
      <c r="BY181" s="498"/>
      <c r="BZ181" s="500"/>
      <c r="CA181" s="491"/>
      <c r="CB181" s="480"/>
      <c r="CC181" s="282"/>
    </row>
    <row r="182" spans="2:81" ht="13.5" customHeight="1" x14ac:dyDescent="0.25">
      <c r="B182" s="482" t="s">
        <v>648</v>
      </c>
      <c r="C182" s="483"/>
      <c r="D182" s="483"/>
      <c r="E182" s="483"/>
      <c r="F182" s="483"/>
      <c r="G182" s="483"/>
      <c r="H182" s="483"/>
      <c r="I182" s="483"/>
      <c r="J182" s="483"/>
      <c r="K182" s="483"/>
      <c r="L182" s="483"/>
      <c r="M182" s="483"/>
      <c r="N182" s="483"/>
      <c r="O182" s="483"/>
      <c r="P182" s="483"/>
      <c r="Q182" s="483"/>
      <c r="R182" s="483"/>
      <c r="S182" s="483"/>
      <c r="T182" s="483"/>
      <c r="U182" s="483"/>
      <c r="V182" s="483"/>
      <c r="W182" s="483"/>
      <c r="X182" s="483"/>
      <c r="Y182" s="483"/>
      <c r="Z182" s="483"/>
      <c r="AA182" s="483"/>
      <c r="AB182" s="483"/>
      <c r="AC182" s="483"/>
      <c r="AD182" s="483"/>
      <c r="AE182" s="483"/>
      <c r="AF182" s="483"/>
      <c r="AG182" s="483"/>
      <c r="AH182" s="483"/>
      <c r="AI182" s="483"/>
      <c r="AJ182" s="483"/>
      <c r="AK182" s="483"/>
      <c r="AL182" s="483"/>
      <c r="AM182" s="483"/>
      <c r="AN182" s="483"/>
      <c r="AO182" s="483"/>
      <c r="AP182" s="483"/>
      <c r="AQ182" s="483"/>
      <c r="AR182" s="483"/>
      <c r="AS182" s="483"/>
      <c r="AT182" s="483"/>
      <c r="AU182" s="483"/>
      <c r="AV182" s="483"/>
      <c r="AW182" s="513"/>
      <c r="AX182" s="458"/>
      <c r="AY182" s="458"/>
      <c r="AZ182" s="514"/>
      <c r="BA182" s="516"/>
      <c r="BB182" s="458"/>
      <c r="BC182" s="458"/>
      <c r="BD182" s="458"/>
      <c r="BE182" s="458"/>
      <c r="BF182" s="514"/>
      <c r="BG182" s="516"/>
      <c r="BH182" s="458"/>
      <c r="BI182" s="458"/>
      <c r="BJ182" s="458"/>
      <c r="BK182" s="458"/>
      <c r="BL182" s="514"/>
      <c r="BM182" s="490"/>
      <c r="BN182" s="519"/>
      <c r="BO182" s="519"/>
      <c r="BP182" s="519"/>
      <c r="BQ182" s="519"/>
      <c r="BR182" s="519"/>
      <c r="BS182" s="519"/>
      <c r="BT182" s="519"/>
      <c r="BU182" s="520"/>
      <c r="BV182" s="490"/>
      <c r="BW182" s="497"/>
      <c r="BX182" s="490"/>
      <c r="BY182" s="499"/>
      <c r="BZ182" s="501"/>
      <c r="CA182" s="492"/>
      <c r="CB182" s="481"/>
      <c r="CC182" s="277"/>
    </row>
    <row r="183" spans="2:81" s="183" customFormat="1" ht="11.25" customHeight="1" thickBot="1" x14ac:dyDescent="0.3">
      <c r="B183" s="484"/>
      <c r="C183" s="485"/>
      <c r="D183" s="485"/>
      <c r="E183" s="485"/>
      <c r="F183" s="485"/>
      <c r="G183" s="485"/>
      <c r="H183" s="485"/>
      <c r="I183" s="485"/>
      <c r="J183" s="485"/>
      <c r="K183" s="485"/>
      <c r="L183" s="485"/>
      <c r="M183" s="485"/>
      <c r="N183" s="485"/>
      <c r="O183" s="485"/>
      <c r="P183" s="485"/>
      <c r="Q183" s="485"/>
      <c r="R183" s="485"/>
      <c r="S183" s="485"/>
      <c r="T183" s="485"/>
      <c r="U183" s="485"/>
      <c r="V183" s="485"/>
      <c r="W183" s="485"/>
      <c r="X183" s="485"/>
      <c r="Y183" s="485"/>
      <c r="Z183" s="485"/>
      <c r="AA183" s="485"/>
      <c r="AB183" s="485"/>
      <c r="AC183" s="485"/>
      <c r="AD183" s="485"/>
      <c r="AE183" s="485"/>
      <c r="AF183" s="485"/>
      <c r="AG183" s="485"/>
      <c r="AH183" s="485"/>
      <c r="AI183" s="485"/>
      <c r="AJ183" s="485"/>
      <c r="AK183" s="485"/>
      <c r="AL183" s="485"/>
      <c r="AM183" s="485"/>
      <c r="AN183" s="485"/>
      <c r="AO183" s="485"/>
      <c r="AP183" s="485"/>
      <c r="AQ183" s="485"/>
      <c r="AR183" s="485"/>
      <c r="AS183" s="485"/>
      <c r="AT183" s="485"/>
      <c r="AU183" s="485"/>
      <c r="AV183" s="485"/>
      <c r="AW183" s="464"/>
      <c r="AX183" s="465"/>
      <c r="AY183" s="465"/>
      <c r="AZ183" s="465"/>
      <c r="BA183" s="465"/>
      <c r="BB183" s="465"/>
      <c r="BC183" s="465"/>
      <c r="BD183" s="465"/>
      <c r="BE183" s="465"/>
      <c r="BF183" s="465"/>
      <c r="BG183" s="465"/>
      <c r="BH183" s="465"/>
      <c r="BI183" s="465"/>
      <c r="BJ183" s="465"/>
      <c r="BK183" s="465"/>
      <c r="BL183" s="465"/>
      <c r="BM183" s="486"/>
      <c r="BN183" s="487"/>
      <c r="BO183" s="487"/>
      <c r="BP183" s="487"/>
      <c r="BQ183" s="487"/>
      <c r="BR183" s="487"/>
      <c r="BS183" s="487"/>
      <c r="BT183" s="487"/>
      <c r="BU183" s="488"/>
      <c r="BV183" s="235"/>
      <c r="BW183" s="236"/>
      <c r="BX183" s="235"/>
      <c r="BY183" s="237"/>
      <c r="BZ183" s="346"/>
      <c r="CA183" s="306"/>
      <c r="CB183" s="283"/>
      <c r="CC183" s="284"/>
    </row>
    <row r="184" spans="2:81" s="183" customFormat="1" ht="19.5" customHeight="1" x14ac:dyDescent="0.3">
      <c r="B184" s="240"/>
      <c r="C184" s="777" t="s">
        <v>818</v>
      </c>
      <c r="D184" s="777"/>
      <c r="E184" s="777"/>
      <c r="F184" s="777"/>
      <c r="G184" s="777"/>
      <c r="H184" s="777"/>
      <c r="I184" s="777"/>
      <c r="J184" s="777"/>
      <c r="K184" s="777"/>
      <c r="L184" s="777"/>
      <c r="M184" s="777"/>
      <c r="N184" s="777"/>
      <c r="O184" s="777"/>
      <c r="P184" s="777"/>
      <c r="Q184" s="777"/>
      <c r="R184" s="777"/>
      <c r="S184" s="777"/>
      <c r="T184" s="777"/>
      <c r="U184" s="777"/>
      <c r="V184" s="777"/>
      <c r="W184" s="777"/>
      <c r="X184" s="777"/>
      <c r="Y184" s="777"/>
      <c r="Z184" s="777"/>
      <c r="AA184" s="240"/>
      <c r="AB184" s="240"/>
      <c r="AC184" s="467"/>
      <c r="AD184" s="467"/>
      <c r="AE184" s="467"/>
      <c r="AF184" s="467"/>
      <c r="AG184" s="467"/>
      <c r="AH184" s="467"/>
      <c r="AI184" s="467"/>
      <c r="AJ184" s="467"/>
      <c r="AK184" s="467"/>
      <c r="AL184" s="467"/>
      <c r="AM184" s="467"/>
      <c r="AN184" s="467"/>
      <c r="AO184" s="467"/>
      <c r="AP184" s="467"/>
      <c r="AQ184" s="467"/>
      <c r="AR184" s="467"/>
      <c r="AS184" s="467"/>
      <c r="AT184" s="467"/>
      <c r="AU184" s="467"/>
      <c r="AV184" s="240"/>
      <c r="AW184" s="776" t="s">
        <v>819</v>
      </c>
      <c r="AX184" s="776"/>
      <c r="AY184" s="776"/>
      <c r="AZ184" s="776"/>
      <c r="BA184" s="776"/>
      <c r="BB184" s="776"/>
      <c r="BC184" s="776"/>
      <c r="BD184" s="776"/>
      <c r="BE184" s="776"/>
      <c r="BF184" s="776"/>
      <c r="BG184" s="776"/>
      <c r="BH184" s="776"/>
      <c r="BI184" s="776"/>
      <c r="BJ184" s="776"/>
      <c r="BK184" s="776"/>
      <c r="BL184" s="776"/>
      <c r="BM184" s="776"/>
      <c r="BN184" s="776"/>
      <c r="BO184" s="776"/>
      <c r="BP184" s="776"/>
      <c r="BQ184" s="239"/>
      <c r="BR184" s="239"/>
      <c r="BS184" s="239"/>
      <c r="BT184" s="239"/>
      <c r="BU184" s="239"/>
      <c r="BV184" s="239"/>
      <c r="BW184" s="242"/>
      <c r="BX184" s="243"/>
      <c r="BY184" s="243"/>
      <c r="BZ184" s="347"/>
      <c r="CA184" s="307"/>
      <c r="CB184" s="241"/>
      <c r="CC184" s="249"/>
    </row>
    <row r="185" spans="2:81" s="183" customFormat="1" ht="11.25" customHeight="1" x14ac:dyDescent="0.25">
      <c r="B185" s="240"/>
      <c r="C185" s="493" t="s">
        <v>768</v>
      </c>
      <c r="D185" s="493"/>
      <c r="E185" s="493"/>
      <c r="F185" s="493"/>
      <c r="G185" s="493"/>
      <c r="H185" s="493"/>
      <c r="I185" s="493"/>
      <c r="J185" s="493"/>
      <c r="K185" s="493"/>
      <c r="L185" s="493"/>
      <c r="M185" s="493"/>
      <c r="N185" s="493"/>
      <c r="O185" s="493"/>
      <c r="P185" s="493"/>
      <c r="Q185" s="493"/>
      <c r="R185" s="493"/>
      <c r="S185" s="493"/>
      <c r="T185" s="493"/>
      <c r="U185" s="493"/>
      <c r="V185" s="493"/>
      <c r="W185" s="493"/>
      <c r="X185" s="493"/>
      <c r="Y185" s="493"/>
      <c r="Z185" s="493"/>
      <c r="AA185" s="240"/>
      <c r="AB185" s="240"/>
      <c r="AC185" s="493" t="s">
        <v>383</v>
      </c>
      <c r="AD185" s="493"/>
      <c r="AE185" s="493"/>
      <c r="AF185" s="493"/>
      <c r="AG185" s="493"/>
      <c r="AH185" s="493"/>
      <c r="AI185" s="493"/>
      <c r="AJ185" s="493"/>
      <c r="AK185" s="493"/>
      <c r="AL185" s="493"/>
      <c r="AM185" s="493"/>
      <c r="AN185" s="493"/>
      <c r="AO185" s="493"/>
      <c r="AP185" s="493"/>
      <c r="AQ185" s="493"/>
      <c r="AR185" s="493"/>
      <c r="AS185" s="493"/>
      <c r="AT185" s="493"/>
      <c r="AU185" s="493"/>
      <c r="AV185" s="240"/>
      <c r="AW185" s="494" t="s">
        <v>384</v>
      </c>
      <c r="AX185" s="494"/>
      <c r="AY185" s="494"/>
      <c r="AZ185" s="494"/>
      <c r="BA185" s="494"/>
      <c r="BB185" s="494"/>
      <c r="BC185" s="494"/>
      <c r="BD185" s="494"/>
      <c r="BE185" s="494"/>
      <c r="BF185" s="494"/>
      <c r="BG185" s="494"/>
      <c r="BH185" s="494"/>
      <c r="BI185" s="494"/>
      <c r="BJ185" s="494"/>
      <c r="BK185" s="494"/>
      <c r="BL185" s="494"/>
      <c r="BM185" s="494"/>
      <c r="BN185" s="494"/>
      <c r="BO185" s="494"/>
      <c r="BP185" s="494"/>
      <c r="BQ185" s="239"/>
      <c r="BR185" s="239"/>
      <c r="BS185" s="239"/>
      <c r="BT185" s="239"/>
      <c r="BU185" s="239"/>
      <c r="BV185" s="239"/>
      <c r="BW185" s="242"/>
      <c r="BX185" s="243"/>
      <c r="BY185" s="243"/>
      <c r="BZ185" s="347"/>
      <c r="CA185" s="307"/>
      <c r="CB185" s="241"/>
      <c r="CC185" s="249"/>
    </row>
    <row r="186" spans="2:81" s="183" customFormat="1" ht="16.5" customHeight="1" x14ac:dyDescent="0.3">
      <c r="B186" s="240"/>
      <c r="C186" s="447" t="s">
        <v>791</v>
      </c>
      <c r="D186" s="447"/>
      <c r="E186" s="447"/>
      <c r="F186" s="447"/>
      <c r="G186" s="447"/>
      <c r="H186" s="447"/>
      <c r="I186" s="447"/>
      <c r="J186" s="447"/>
      <c r="K186" s="447"/>
      <c r="L186" s="447"/>
      <c r="M186" s="447"/>
      <c r="N186" s="447"/>
      <c r="O186" s="447"/>
      <c r="P186" s="447"/>
      <c r="Q186" s="447"/>
      <c r="R186" s="447"/>
      <c r="S186" s="447"/>
      <c r="T186" s="447"/>
      <c r="U186" s="447"/>
      <c r="V186" s="447"/>
      <c r="W186" s="447"/>
      <c r="X186" s="447"/>
      <c r="Y186" s="447"/>
      <c r="Z186" s="447"/>
      <c r="AA186" s="250"/>
      <c r="AB186" s="250"/>
      <c r="AC186" s="447"/>
      <c r="AD186" s="447"/>
      <c r="AE186" s="447"/>
      <c r="AF186" s="447"/>
      <c r="AG186" s="447"/>
      <c r="AH186" s="447"/>
      <c r="AI186" s="447"/>
      <c r="AJ186" s="447"/>
      <c r="AK186" s="447"/>
      <c r="AL186" s="447"/>
      <c r="AM186" s="447"/>
      <c r="AN186" s="447"/>
      <c r="AO186" s="447"/>
      <c r="AP186" s="447"/>
      <c r="AQ186" s="447"/>
      <c r="AR186" s="447"/>
      <c r="AS186" s="447"/>
      <c r="AT186" s="447"/>
      <c r="AU186" s="447"/>
      <c r="AV186" s="250"/>
      <c r="AW186" s="776" t="s">
        <v>792</v>
      </c>
      <c r="AX186" s="776"/>
      <c r="AY186" s="776"/>
      <c r="AZ186" s="776"/>
      <c r="BA186" s="776"/>
      <c r="BB186" s="776"/>
      <c r="BC186" s="776"/>
      <c r="BD186" s="776"/>
      <c r="BE186" s="776"/>
      <c r="BF186" s="776"/>
      <c r="BG186" s="776"/>
      <c r="BH186" s="776"/>
      <c r="BI186" s="776"/>
      <c r="BJ186" s="776"/>
      <c r="BK186" s="776"/>
      <c r="BL186" s="776"/>
      <c r="BM186" s="776"/>
      <c r="BN186" s="776"/>
      <c r="BO186" s="776"/>
      <c r="BP186" s="776"/>
      <c r="BQ186" s="239"/>
      <c r="BR186" s="239"/>
      <c r="BS186" s="239"/>
      <c r="BT186" s="239"/>
      <c r="BU186" s="239"/>
      <c r="BV186" s="239"/>
      <c r="BW186" s="242"/>
      <c r="BX186" s="243"/>
      <c r="BY186" s="243"/>
      <c r="BZ186" s="347"/>
      <c r="CA186" s="307"/>
      <c r="CB186" s="241"/>
      <c r="CC186" s="249"/>
    </row>
    <row r="187" spans="2:81" s="183" customFormat="1" ht="11.25" customHeight="1" x14ac:dyDescent="0.25">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493" t="s">
        <v>383</v>
      </c>
      <c r="AD187" s="493"/>
      <c r="AE187" s="493"/>
      <c r="AF187" s="493"/>
      <c r="AG187" s="493"/>
      <c r="AH187" s="493"/>
      <c r="AI187" s="493"/>
      <c r="AJ187" s="493"/>
      <c r="AK187" s="493"/>
      <c r="AL187" s="493"/>
      <c r="AM187" s="493"/>
      <c r="AN187" s="493"/>
      <c r="AO187" s="493"/>
      <c r="AP187" s="493"/>
      <c r="AQ187" s="493"/>
      <c r="AR187" s="493"/>
      <c r="AS187" s="493"/>
      <c r="AT187" s="493"/>
      <c r="AU187" s="493"/>
      <c r="AV187" s="240"/>
      <c r="AW187" s="494" t="s">
        <v>384</v>
      </c>
      <c r="AX187" s="494"/>
      <c r="AY187" s="494"/>
      <c r="AZ187" s="494"/>
      <c r="BA187" s="494"/>
      <c r="BB187" s="494"/>
      <c r="BC187" s="494"/>
      <c r="BD187" s="494"/>
      <c r="BE187" s="494"/>
      <c r="BF187" s="494"/>
      <c r="BG187" s="494"/>
      <c r="BH187" s="494"/>
      <c r="BI187" s="494"/>
      <c r="BJ187" s="494"/>
      <c r="BK187" s="494"/>
      <c r="BL187" s="494"/>
      <c r="BM187" s="494"/>
      <c r="BN187" s="494"/>
      <c r="BO187" s="494"/>
      <c r="BP187" s="494"/>
      <c r="BQ187" s="239"/>
      <c r="BR187" s="239"/>
      <c r="BS187" s="239"/>
      <c r="BT187" s="239"/>
      <c r="BU187" s="239"/>
      <c r="BV187" s="239"/>
      <c r="BW187" s="242"/>
      <c r="BX187" s="243"/>
      <c r="BY187" s="243"/>
      <c r="BZ187" s="347"/>
      <c r="CA187" s="307"/>
      <c r="CB187" s="241"/>
      <c r="CC187" s="249"/>
    </row>
    <row r="188" spans="2:81" s="183" customFormat="1" ht="17.25" customHeight="1" x14ac:dyDescent="0.3">
      <c r="B188" s="240"/>
      <c r="C188" s="447" t="s">
        <v>793</v>
      </c>
      <c r="D188" s="447"/>
      <c r="E188" s="447"/>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250"/>
      <c r="AB188" s="250"/>
      <c r="AC188" s="447"/>
      <c r="AD188" s="447"/>
      <c r="AE188" s="447"/>
      <c r="AF188" s="447"/>
      <c r="AG188" s="447"/>
      <c r="AH188" s="447"/>
      <c r="AI188" s="447"/>
      <c r="AJ188" s="447"/>
      <c r="AK188" s="447"/>
      <c r="AL188" s="447"/>
      <c r="AM188" s="447"/>
      <c r="AN188" s="447"/>
      <c r="AO188" s="447"/>
      <c r="AP188" s="447"/>
      <c r="AQ188" s="447"/>
      <c r="AR188" s="447"/>
      <c r="AS188" s="447"/>
      <c r="AT188" s="447"/>
      <c r="AU188" s="447"/>
      <c r="AV188" s="250"/>
      <c r="AW188" s="776" t="str">
        <f>$AW$186</f>
        <v>В.Б. Кириленко</v>
      </c>
      <c r="AX188" s="776"/>
      <c r="AY188" s="776"/>
      <c r="AZ188" s="776"/>
      <c r="BA188" s="776"/>
      <c r="BB188" s="776"/>
      <c r="BC188" s="776"/>
      <c r="BD188" s="776"/>
      <c r="BE188" s="776"/>
      <c r="BF188" s="776"/>
      <c r="BG188" s="776"/>
      <c r="BH188" s="776"/>
      <c r="BI188" s="776"/>
      <c r="BJ188" s="776"/>
      <c r="BK188" s="776"/>
      <c r="BL188" s="776"/>
      <c r="BM188" s="776"/>
      <c r="BN188" s="776"/>
      <c r="BO188" s="776"/>
      <c r="BP188" s="776"/>
      <c r="BQ188" s="239"/>
      <c r="BR188" s="239"/>
      <c r="BS188" s="239"/>
      <c r="BT188" s="239"/>
      <c r="BU188" s="239"/>
      <c r="BV188" s="239"/>
      <c r="BW188" s="242"/>
      <c r="BX188" s="243"/>
      <c r="BY188" s="243"/>
      <c r="BZ188" s="347"/>
      <c r="CA188" s="307"/>
      <c r="CB188" s="241"/>
      <c r="CC188" s="249"/>
    </row>
    <row r="189" spans="2:81" s="183" customFormat="1" ht="11.25" customHeight="1" x14ac:dyDescent="0.25">
      <c r="B189" s="240"/>
      <c r="C189" s="493"/>
      <c r="D189" s="493"/>
      <c r="E189" s="493"/>
      <c r="F189" s="493"/>
      <c r="G189" s="493"/>
      <c r="H189" s="493"/>
      <c r="I189" s="493"/>
      <c r="J189" s="493"/>
      <c r="K189" s="493"/>
      <c r="L189" s="493"/>
      <c r="M189" s="493"/>
      <c r="N189" s="493"/>
      <c r="O189" s="493"/>
      <c r="P189" s="493"/>
      <c r="Q189" s="493"/>
      <c r="R189" s="493"/>
      <c r="S189" s="493"/>
      <c r="T189" s="493"/>
      <c r="U189" s="493"/>
      <c r="V189" s="493"/>
      <c r="W189" s="493"/>
      <c r="X189" s="493"/>
      <c r="Y189" s="493"/>
      <c r="Z189" s="493"/>
      <c r="AA189" s="240"/>
      <c r="AB189" s="240"/>
      <c r="AC189" s="493" t="s">
        <v>383</v>
      </c>
      <c r="AD189" s="493"/>
      <c r="AE189" s="493"/>
      <c r="AF189" s="493"/>
      <c r="AG189" s="493"/>
      <c r="AH189" s="493"/>
      <c r="AI189" s="493"/>
      <c r="AJ189" s="493"/>
      <c r="AK189" s="493"/>
      <c r="AL189" s="493"/>
      <c r="AM189" s="493"/>
      <c r="AN189" s="493"/>
      <c r="AO189" s="493"/>
      <c r="AP189" s="493"/>
      <c r="AQ189" s="493"/>
      <c r="AR189" s="493"/>
      <c r="AS189" s="493"/>
      <c r="AT189" s="493"/>
      <c r="AU189" s="493"/>
      <c r="AV189" s="240"/>
      <c r="AW189" s="494" t="s">
        <v>384</v>
      </c>
      <c r="AX189" s="494"/>
      <c r="AY189" s="494"/>
      <c r="AZ189" s="494"/>
      <c r="BA189" s="494"/>
      <c r="BB189" s="494"/>
      <c r="BC189" s="494"/>
      <c r="BD189" s="494"/>
      <c r="BE189" s="494"/>
      <c r="BF189" s="494"/>
      <c r="BG189" s="494"/>
      <c r="BH189" s="494"/>
      <c r="BI189" s="494"/>
      <c r="BJ189" s="494"/>
      <c r="BK189" s="494"/>
      <c r="BL189" s="494"/>
      <c r="BM189" s="494"/>
      <c r="BN189" s="494"/>
      <c r="BO189" s="494"/>
      <c r="BP189" s="494"/>
      <c r="BQ189" s="239"/>
      <c r="BR189" s="239"/>
      <c r="BS189" s="239"/>
      <c r="BT189" s="239"/>
      <c r="BU189" s="239"/>
      <c r="BV189" s="239"/>
      <c r="BW189" s="242"/>
      <c r="BX189" s="243"/>
      <c r="BY189" s="243"/>
      <c r="BZ189" s="347"/>
      <c r="CA189" s="307"/>
      <c r="CB189" s="241"/>
      <c r="CC189" s="249"/>
    </row>
    <row r="190" spans="2:81" s="211" customFormat="1" ht="12" customHeight="1" x14ac:dyDescent="0.2">
      <c r="B190" s="251"/>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183"/>
      <c r="AF190" s="183"/>
      <c r="AG190" s="183"/>
      <c r="AH190" s="183"/>
      <c r="AI190" s="183"/>
      <c r="AJ190" s="183"/>
      <c r="AK190" s="183"/>
      <c r="AL190" s="183"/>
      <c r="AM190" s="183"/>
      <c r="AN190" s="183"/>
      <c r="AO190" s="183"/>
      <c r="AP190" s="183"/>
      <c r="AQ190" s="183"/>
      <c r="AR190" s="183"/>
      <c r="AS190" s="183"/>
      <c r="AT190" s="183"/>
      <c r="AU190" s="183"/>
      <c r="AV190" s="183"/>
      <c r="AW190" s="183"/>
      <c r="AX190" s="183"/>
      <c r="AY190" s="183"/>
      <c r="AZ190" s="183"/>
      <c r="BA190" s="183"/>
      <c r="BB190" s="183"/>
      <c r="BC190" s="183"/>
      <c r="BD190" s="183"/>
      <c r="BE190" s="183"/>
      <c r="BF190" s="183"/>
      <c r="BG190" s="183"/>
      <c r="BH190" s="183"/>
      <c r="BI190" s="183"/>
      <c r="BJ190" s="183"/>
      <c r="BK190" s="183"/>
      <c r="BL190" s="183"/>
      <c r="BM190" s="183"/>
      <c r="BN190" s="183"/>
      <c r="BO190" s="183"/>
      <c r="BP190" s="183"/>
      <c r="BQ190" s="183"/>
      <c r="BR190" s="183"/>
      <c r="BS190" s="183"/>
      <c r="BT190" s="183"/>
      <c r="BU190" s="183"/>
      <c r="BV190" s="183"/>
      <c r="BW190" s="223"/>
      <c r="BX190" s="233"/>
      <c r="BY190" s="183"/>
      <c r="BZ190" s="184"/>
      <c r="CA190" s="245"/>
      <c r="CB190" s="183"/>
      <c r="CC190" s="183"/>
    </row>
    <row r="191" spans="2:81" s="211" customFormat="1" ht="12" customHeight="1" x14ac:dyDescent="0.3">
      <c r="B191" s="212" t="s">
        <v>649</v>
      </c>
      <c r="BG191" s="211" t="s">
        <v>795</v>
      </c>
      <c r="BW191" s="232"/>
      <c r="BX191" s="234"/>
      <c r="BZ191" s="348"/>
      <c r="CA191" s="308"/>
    </row>
    <row r="192" spans="2:81" s="211" customFormat="1" ht="12" customHeight="1" x14ac:dyDescent="0.3">
      <c r="B192" s="212" t="s">
        <v>650</v>
      </c>
      <c r="BW192" s="232"/>
      <c r="BX192" s="234"/>
      <c r="BZ192" s="348"/>
      <c r="CA192" s="308"/>
    </row>
    <row r="193" spans="2:81" s="211" customFormat="1" ht="12" customHeight="1" x14ac:dyDescent="0.3">
      <c r="B193" s="212" t="s">
        <v>651</v>
      </c>
      <c r="BW193" s="232"/>
      <c r="BX193" s="234"/>
      <c r="BZ193" s="348"/>
      <c r="CA193" s="308"/>
    </row>
    <row r="194" spans="2:81" s="211" customFormat="1" ht="12" customHeight="1" x14ac:dyDescent="0.3">
      <c r="B194" s="211" t="s">
        <v>652</v>
      </c>
      <c r="BW194" s="232"/>
      <c r="BX194" s="234"/>
      <c r="BZ194" s="348"/>
      <c r="CA194" s="308"/>
    </row>
    <row r="195" spans="2:81" s="211" customFormat="1" ht="12" customHeight="1" x14ac:dyDescent="0.3">
      <c r="B195" s="211" t="s">
        <v>653</v>
      </c>
      <c r="BW195" s="232"/>
      <c r="BX195" s="234"/>
      <c r="BZ195" s="348"/>
      <c r="CA195" s="308"/>
    </row>
    <row r="196" spans="2:81" s="211" customFormat="1" ht="11.25" customHeight="1" x14ac:dyDescent="0.3">
      <c r="B196" s="211" t="s">
        <v>654</v>
      </c>
      <c r="BW196" s="232"/>
      <c r="BX196" s="234"/>
      <c r="BZ196" s="348"/>
      <c r="CA196" s="308"/>
    </row>
    <row r="197" spans="2:81" s="211" customFormat="1" ht="11.25" customHeight="1" x14ac:dyDescent="0.3">
      <c r="B197" s="495" t="s">
        <v>655</v>
      </c>
      <c r="C197" s="495"/>
      <c r="D197" s="495"/>
      <c r="E197" s="495"/>
      <c r="F197" s="495"/>
      <c r="G197" s="495"/>
      <c r="H197" s="495"/>
      <c r="I197" s="495"/>
      <c r="J197" s="495"/>
      <c r="K197" s="495"/>
      <c r="L197" s="495"/>
      <c r="M197" s="495"/>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5"/>
      <c r="AJ197" s="495"/>
      <c r="AK197" s="495"/>
      <c r="AL197" s="495"/>
      <c r="AM197" s="495"/>
      <c r="AN197" s="495"/>
      <c r="AO197" s="495"/>
      <c r="AP197" s="495"/>
      <c r="AQ197" s="495"/>
      <c r="AR197" s="495"/>
      <c r="AS197" s="495"/>
      <c r="AT197" s="495"/>
      <c r="AU197" s="495"/>
      <c r="AV197" s="495"/>
      <c r="AW197" s="495"/>
      <c r="AX197" s="495"/>
      <c r="AY197" s="495"/>
      <c r="AZ197" s="495"/>
      <c r="BA197" s="495"/>
      <c r="BB197" s="495"/>
      <c r="BC197" s="495"/>
      <c r="BD197" s="495"/>
      <c r="BE197" s="495"/>
      <c r="BF197" s="495"/>
      <c r="BG197" s="495"/>
      <c r="BH197" s="495"/>
      <c r="BI197" s="495"/>
      <c r="BJ197" s="495"/>
      <c r="BK197" s="495"/>
      <c r="BL197" s="495"/>
      <c r="BM197" s="495"/>
      <c r="BN197" s="495"/>
      <c r="BO197" s="495"/>
      <c r="BP197" s="495"/>
      <c r="BQ197" s="495"/>
      <c r="BR197" s="495"/>
      <c r="BS197" s="495"/>
      <c r="BT197" s="495"/>
      <c r="BU197" s="495"/>
      <c r="BV197" s="495"/>
      <c r="BW197" s="495"/>
      <c r="BX197" s="495"/>
      <c r="BY197" s="495"/>
      <c r="BZ197" s="495"/>
      <c r="CA197" s="495"/>
      <c r="CB197" s="495"/>
      <c r="CC197" s="495"/>
    </row>
    <row r="198" spans="2:81" s="211" customFormat="1" ht="12" customHeight="1" x14ac:dyDescent="0.3">
      <c r="B198" s="495"/>
      <c r="C198" s="495"/>
      <c r="D198" s="495"/>
      <c r="E198" s="495"/>
      <c r="F198" s="495"/>
      <c r="G198" s="495"/>
      <c r="H198" s="495"/>
      <c r="I198" s="495"/>
      <c r="J198" s="495"/>
      <c r="K198" s="495"/>
      <c r="L198" s="495"/>
      <c r="M198" s="495"/>
      <c r="N198" s="495"/>
      <c r="O198" s="495"/>
      <c r="P198" s="495"/>
      <c r="Q198" s="495"/>
      <c r="R198" s="495"/>
      <c r="S198" s="495"/>
      <c r="T198" s="495"/>
      <c r="U198" s="495"/>
      <c r="V198" s="495"/>
      <c r="W198" s="495"/>
      <c r="X198" s="495"/>
      <c r="Y198" s="495"/>
      <c r="Z198" s="495"/>
      <c r="AA198" s="495"/>
      <c r="AB198" s="495"/>
      <c r="AC198" s="495"/>
      <c r="AD198" s="495"/>
      <c r="AE198" s="495"/>
      <c r="AF198" s="495"/>
      <c r="AG198" s="495"/>
      <c r="AH198" s="495"/>
      <c r="AI198" s="495"/>
      <c r="AJ198" s="495"/>
      <c r="AK198" s="495"/>
      <c r="AL198" s="495"/>
      <c r="AM198" s="495"/>
      <c r="AN198" s="495"/>
      <c r="AO198" s="495"/>
      <c r="AP198" s="495"/>
      <c r="AQ198" s="495"/>
      <c r="AR198" s="495"/>
      <c r="AS198" s="495"/>
      <c r="AT198" s="495"/>
      <c r="AU198" s="495"/>
      <c r="AV198" s="495"/>
      <c r="AW198" s="495"/>
      <c r="AX198" s="495"/>
      <c r="AY198" s="495"/>
      <c r="AZ198" s="495"/>
      <c r="BA198" s="495"/>
      <c r="BB198" s="495"/>
      <c r="BC198" s="495"/>
      <c r="BD198" s="495"/>
      <c r="BE198" s="495"/>
      <c r="BF198" s="495"/>
      <c r="BG198" s="495"/>
      <c r="BH198" s="495"/>
      <c r="BI198" s="495"/>
      <c r="BJ198" s="495"/>
      <c r="BK198" s="495"/>
      <c r="BL198" s="495"/>
      <c r="BM198" s="495"/>
      <c r="BN198" s="495"/>
      <c r="BO198" s="495"/>
      <c r="BP198" s="495"/>
      <c r="BQ198" s="495"/>
      <c r="BR198" s="495"/>
      <c r="BS198" s="495"/>
      <c r="BT198" s="495"/>
      <c r="BU198" s="495"/>
      <c r="BV198" s="495"/>
      <c r="BW198" s="495"/>
      <c r="BX198" s="495"/>
      <c r="BY198" s="495"/>
      <c r="BZ198" s="495"/>
      <c r="CA198" s="495"/>
      <c r="CB198" s="495"/>
      <c r="CC198" s="495"/>
    </row>
    <row r="199" spans="2:81" s="211" customFormat="1" ht="11.25" customHeight="1" x14ac:dyDescent="0.3">
      <c r="B199" s="211" t="s">
        <v>656</v>
      </c>
      <c r="BW199" s="232"/>
      <c r="BX199" s="234"/>
      <c r="BZ199" s="348"/>
      <c r="CA199" s="308"/>
    </row>
    <row r="200" spans="2:81" s="211" customFormat="1" ht="11.25" customHeight="1" x14ac:dyDescent="0.3">
      <c r="B200" s="479" t="s">
        <v>657</v>
      </c>
      <c r="C200" s="479"/>
      <c r="D200" s="479"/>
      <c r="E200" s="479"/>
      <c r="F200" s="479"/>
      <c r="G200" s="479"/>
      <c r="H200" s="479"/>
      <c r="I200" s="479"/>
      <c r="J200" s="479"/>
      <c r="K200" s="479"/>
      <c r="L200" s="479"/>
      <c r="M200" s="479"/>
      <c r="N200" s="479"/>
      <c r="O200" s="479"/>
      <c r="P200" s="479"/>
      <c r="Q200" s="479"/>
      <c r="R200" s="479"/>
      <c r="S200" s="479"/>
      <c r="T200" s="479"/>
      <c r="U200" s="479"/>
      <c r="V200" s="479"/>
      <c r="W200" s="479"/>
      <c r="X200" s="479"/>
      <c r="Y200" s="479"/>
      <c r="Z200" s="479"/>
      <c r="AA200" s="479"/>
      <c r="AB200" s="479"/>
      <c r="AC200" s="479"/>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479"/>
      <c r="AY200" s="479"/>
      <c r="AZ200" s="479"/>
      <c r="BA200" s="479"/>
      <c r="BB200" s="479"/>
      <c r="BC200" s="479"/>
      <c r="BD200" s="479"/>
      <c r="BE200" s="479"/>
      <c r="BF200" s="479"/>
      <c r="BG200" s="479"/>
      <c r="BH200" s="479"/>
      <c r="BI200" s="479"/>
      <c r="BJ200" s="479"/>
      <c r="BK200" s="479"/>
      <c r="BL200" s="479"/>
      <c r="BM200" s="479"/>
      <c r="BN200" s="479"/>
      <c r="BO200" s="479"/>
      <c r="BP200" s="479"/>
      <c r="BQ200" s="479"/>
      <c r="BR200" s="479"/>
      <c r="BS200" s="479"/>
      <c r="BT200" s="479"/>
      <c r="BU200" s="479"/>
      <c r="BV200" s="479"/>
      <c r="BW200" s="479"/>
      <c r="BX200" s="479"/>
      <c r="BY200" s="479"/>
      <c r="BZ200" s="479"/>
      <c r="CA200" s="479"/>
      <c r="CB200" s="479"/>
      <c r="CC200" s="479"/>
    </row>
    <row r="201" spans="2:81" s="211" customFormat="1" ht="11.25" customHeight="1" x14ac:dyDescent="0.3">
      <c r="B201" s="479"/>
      <c r="C201" s="479"/>
      <c r="D201" s="479"/>
      <c r="E201" s="479"/>
      <c r="F201" s="479"/>
      <c r="G201" s="479"/>
      <c r="H201" s="479"/>
      <c r="I201" s="479"/>
      <c r="J201" s="479"/>
      <c r="K201" s="479"/>
      <c r="L201" s="479"/>
      <c r="M201" s="479"/>
      <c r="N201" s="479"/>
      <c r="O201" s="479"/>
      <c r="P201" s="479"/>
      <c r="Q201" s="479"/>
      <c r="R201" s="479"/>
      <c r="S201" s="479"/>
      <c r="T201" s="479"/>
      <c r="U201" s="479"/>
      <c r="V201" s="479"/>
      <c r="W201" s="479"/>
      <c r="X201" s="479"/>
      <c r="Y201" s="479"/>
      <c r="Z201" s="479"/>
      <c r="AA201" s="479"/>
      <c r="AB201" s="479"/>
      <c r="AC201" s="479"/>
      <c r="AD201" s="479"/>
      <c r="AE201" s="479"/>
      <c r="AF201" s="479"/>
      <c r="AG201" s="479"/>
      <c r="AH201" s="479"/>
      <c r="AI201" s="479"/>
      <c r="AJ201" s="479"/>
      <c r="AK201" s="479"/>
      <c r="AL201" s="479"/>
      <c r="AM201" s="479"/>
      <c r="AN201" s="479"/>
      <c r="AO201" s="479"/>
      <c r="AP201" s="479"/>
      <c r="AQ201" s="479"/>
      <c r="AR201" s="479"/>
      <c r="AS201" s="479"/>
      <c r="AT201" s="479"/>
      <c r="AU201" s="479"/>
      <c r="AV201" s="479"/>
      <c r="AW201" s="479"/>
      <c r="AX201" s="479"/>
      <c r="AY201" s="479"/>
      <c r="AZ201" s="479"/>
      <c r="BA201" s="479"/>
      <c r="BB201" s="479"/>
      <c r="BC201" s="479"/>
      <c r="BD201" s="479"/>
      <c r="BE201" s="479"/>
      <c r="BF201" s="479"/>
      <c r="BG201" s="479"/>
      <c r="BH201" s="479"/>
      <c r="BI201" s="479"/>
      <c r="BJ201" s="479"/>
      <c r="BK201" s="479"/>
      <c r="BL201" s="479"/>
      <c r="BM201" s="479"/>
      <c r="BN201" s="479"/>
      <c r="BO201" s="479"/>
      <c r="BP201" s="479"/>
      <c r="BQ201" s="479"/>
      <c r="BR201" s="479"/>
      <c r="BS201" s="479"/>
      <c r="BT201" s="479"/>
      <c r="BU201" s="479"/>
      <c r="BV201" s="479"/>
      <c r="BW201" s="479"/>
      <c r="BX201" s="479"/>
      <c r="BY201" s="479"/>
      <c r="BZ201" s="479"/>
      <c r="CA201" s="479"/>
      <c r="CB201" s="479"/>
      <c r="CC201" s="479"/>
    </row>
    <row r="202" spans="2:81" s="211" customFormat="1" ht="11.25" customHeight="1" x14ac:dyDescent="0.3">
      <c r="B202" s="479"/>
      <c r="C202" s="479"/>
      <c r="D202" s="479"/>
      <c r="E202" s="479"/>
      <c r="F202" s="479"/>
      <c r="G202" s="479"/>
      <c r="H202" s="479"/>
      <c r="I202" s="479"/>
      <c r="J202" s="479"/>
      <c r="K202" s="479"/>
      <c r="L202" s="479"/>
      <c r="M202" s="479"/>
      <c r="N202" s="479"/>
      <c r="O202" s="479"/>
      <c r="P202" s="479"/>
      <c r="Q202" s="479"/>
      <c r="R202" s="479"/>
      <c r="S202" s="479"/>
      <c r="T202" s="479"/>
      <c r="U202" s="479"/>
      <c r="V202" s="479"/>
      <c r="W202" s="479"/>
      <c r="X202" s="479"/>
      <c r="Y202" s="479"/>
      <c r="Z202" s="479"/>
      <c r="AA202" s="479"/>
      <c r="AB202" s="479"/>
      <c r="AC202" s="479"/>
      <c r="AD202" s="479"/>
      <c r="AE202" s="479"/>
      <c r="AF202" s="479"/>
      <c r="AG202" s="479"/>
      <c r="AH202" s="479"/>
      <c r="AI202" s="479"/>
      <c r="AJ202" s="479"/>
      <c r="AK202" s="479"/>
      <c r="AL202" s="479"/>
      <c r="AM202" s="479"/>
      <c r="AN202" s="479"/>
      <c r="AO202" s="479"/>
      <c r="AP202" s="479"/>
      <c r="AQ202" s="479"/>
      <c r="AR202" s="479"/>
      <c r="AS202" s="479"/>
      <c r="AT202" s="479"/>
      <c r="AU202" s="479"/>
      <c r="AV202" s="479"/>
      <c r="AW202" s="479"/>
      <c r="AX202" s="479"/>
      <c r="AY202" s="479"/>
      <c r="AZ202" s="479"/>
      <c r="BA202" s="479"/>
      <c r="BB202" s="479"/>
      <c r="BC202" s="479"/>
      <c r="BD202" s="479"/>
      <c r="BE202" s="479"/>
      <c r="BF202" s="479"/>
      <c r="BG202" s="479"/>
      <c r="BH202" s="479"/>
      <c r="BI202" s="479"/>
      <c r="BJ202" s="479"/>
      <c r="BK202" s="479"/>
      <c r="BL202" s="479"/>
      <c r="BM202" s="479"/>
      <c r="BN202" s="479"/>
      <c r="BO202" s="479"/>
      <c r="BP202" s="479"/>
      <c r="BQ202" s="479"/>
      <c r="BR202" s="479"/>
      <c r="BS202" s="479"/>
      <c r="BT202" s="479"/>
      <c r="BU202" s="479"/>
      <c r="BV202" s="479"/>
      <c r="BW202" s="479"/>
      <c r="BX202" s="479"/>
      <c r="BY202" s="479"/>
      <c r="BZ202" s="479"/>
      <c r="CA202" s="479"/>
      <c r="CB202" s="479"/>
      <c r="CC202" s="479"/>
    </row>
    <row r="203" spans="2:81" s="211" customFormat="1" ht="11.25" customHeight="1" x14ac:dyDescent="0.3">
      <c r="B203" s="479" t="s">
        <v>658</v>
      </c>
      <c r="C203" s="479"/>
      <c r="D203" s="479"/>
      <c r="E203" s="479"/>
      <c r="F203" s="479"/>
      <c r="G203" s="479"/>
      <c r="H203" s="479"/>
      <c r="I203" s="479"/>
      <c r="J203" s="479"/>
      <c r="K203" s="479"/>
      <c r="L203" s="479"/>
      <c r="M203" s="479"/>
      <c r="N203" s="479"/>
      <c r="O203" s="479"/>
      <c r="P203" s="479"/>
      <c r="Q203" s="479"/>
      <c r="R203" s="479"/>
      <c r="S203" s="479"/>
      <c r="T203" s="479"/>
      <c r="U203" s="479"/>
      <c r="V203" s="479"/>
      <c r="W203" s="479"/>
      <c r="X203" s="479"/>
      <c r="Y203" s="479"/>
      <c r="Z203" s="479"/>
      <c r="AA203" s="479"/>
      <c r="AB203" s="479"/>
      <c r="AC203" s="479"/>
      <c r="AD203" s="479"/>
      <c r="AE203" s="479"/>
      <c r="AF203" s="479"/>
      <c r="AG203" s="479"/>
      <c r="AH203" s="479"/>
      <c r="AI203" s="479"/>
      <c r="AJ203" s="479"/>
      <c r="AK203" s="479"/>
      <c r="AL203" s="479"/>
      <c r="AM203" s="479"/>
      <c r="AN203" s="479"/>
      <c r="AO203" s="479"/>
      <c r="AP203" s="479"/>
      <c r="AQ203" s="479"/>
      <c r="AR203" s="479"/>
      <c r="AS203" s="479"/>
      <c r="AT203" s="479"/>
      <c r="AU203" s="479"/>
      <c r="AV203" s="479"/>
      <c r="AW203" s="479"/>
      <c r="AX203" s="479"/>
      <c r="AY203" s="479"/>
      <c r="AZ203" s="479"/>
      <c r="BA203" s="479"/>
      <c r="BB203" s="479"/>
      <c r="BC203" s="479"/>
      <c r="BD203" s="479"/>
      <c r="BE203" s="479"/>
      <c r="BF203" s="479"/>
      <c r="BG203" s="479"/>
      <c r="BH203" s="479"/>
      <c r="BI203" s="479"/>
      <c r="BJ203" s="479"/>
      <c r="BK203" s="479"/>
      <c r="BL203" s="479"/>
      <c r="BM203" s="479"/>
      <c r="BN203" s="479"/>
      <c r="BO203" s="479"/>
      <c r="BP203" s="479"/>
      <c r="BQ203" s="479"/>
      <c r="BR203" s="479"/>
      <c r="BS203" s="479"/>
      <c r="BT203" s="479"/>
      <c r="BU203" s="479"/>
      <c r="BV203" s="479"/>
      <c r="BW203" s="479"/>
      <c r="BX203" s="479"/>
      <c r="BY203" s="479"/>
      <c r="BZ203" s="479"/>
      <c r="CA203" s="479"/>
      <c r="CB203" s="479"/>
      <c r="CC203" s="479"/>
    </row>
    <row r="204" spans="2:81" s="211" customFormat="1" ht="11.25" customHeight="1" x14ac:dyDescent="0.3">
      <c r="B204" s="479"/>
      <c r="C204" s="479"/>
      <c r="D204" s="479"/>
      <c r="E204" s="479"/>
      <c r="F204" s="479"/>
      <c r="G204" s="479"/>
      <c r="H204" s="479"/>
      <c r="I204" s="479"/>
      <c r="J204" s="479"/>
      <c r="K204" s="479"/>
      <c r="L204" s="479"/>
      <c r="M204" s="479"/>
      <c r="N204" s="479"/>
      <c r="O204" s="479"/>
      <c r="P204" s="479"/>
      <c r="Q204" s="479"/>
      <c r="R204" s="479"/>
      <c r="S204" s="479"/>
      <c r="T204" s="479"/>
      <c r="U204" s="479"/>
      <c r="V204" s="479"/>
      <c r="W204" s="479"/>
      <c r="X204" s="479"/>
      <c r="Y204" s="479"/>
      <c r="Z204" s="479"/>
      <c r="AA204" s="479"/>
      <c r="AB204" s="479"/>
      <c r="AC204" s="479"/>
      <c r="AD204" s="479"/>
      <c r="AE204" s="479"/>
      <c r="AF204" s="479"/>
      <c r="AG204" s="479"/>
      <c r="AH204" s="479"/>
      <c r="AI204" s="479"/>
      <c r="AJ204" s="479"/>
      <c r="AK204" s="479"/>
      <c r="AL204" s="479"/>
      <c r="AM204" s="479"/>
      <c r="AN204" s="479"/>
      <c r="AO204" s="479"/>
      <c r="AP204" s="479"/>
      <c r="AQ204" s="479"/>
      <c r="AR204" s="479"/>
      <c r="AS204" s="479"/>
      <c r="AT204" s="479"/>
      <c r="AU204" s="479"/>
      <c r="AV204" s="479"/>
      <c r="AW204" s="479"/>
      <c r="AX204" s="479"/>
      <c r="AY204" s="479"/>
      <c r="AZ204" s="479"/>
      <c r="BA204" s="479"/>
      <c r="BB204" s="479"/>
      <c r="BC204" s="479"/>
      <c r="BD204" s="479"/>
      <c r="BE204" s="479"/>
      <c r="BF204" s="479"/>
      <c r="BG204" s="479"/>
      <c r="BH204" s="479"/>
      <c r="BI204" s="479"/>
      <c r="BJ204" s="479"/>
      <c r="BK204" s="479"/>
      <c r="BL204" s="479"/>
      <c r="BM204" s="479"/>
      <c r="BN204" s="479"/>
      <c r="BO204" s="479"/>
      <c r="BP204" s="479"/>
      <c r="BQ204" s="479"/>
      <c r="BR204" s="479"/>
      <c r="BS204" s="479"/>
      <c r="BT204" s="479"/>
      <c r="BU204" s="479"/>
      <c r="BV204" s="479"/>
      <c r="BW204" s="479"/>
      <c r="BX204" s="479"/>
      <c r="BY204" s="479"/>
      <c r="BZ204" s="479"/>
      <c r="CA204" s="479"/>
      <c r="CB204" s="479"/>
      <c r="CC204" s="479"/>
    </row>
    <row r="205" spans="2:81" s="211" customFormat="1" ht="11.25" customHeight="1" x14ac:dyDescent="0.3">
      <c r="B205" s="479" t="s">
        <v>659</v>
      </c>
      <c r="C205" s="479"/>
      <c r="D205" s="479"/>
      <c r="E205" s="479"/>
      <c r="F205" s="479"/>
      <c r="G205" s="479"/>
      <c r="H205" s="479"/>
      <c r="I205" s="479"/>
      <c r="J205" s="479"/>
      <c r="K205" s="479"/>
      <c r="L205" s="479"/>
      <c r="M205" s="479"/>
      <c r="N205" s="479"/>
      <c r="O205" s="479"/>
      <c r="P205" s="479"/>
      <c r="Q205" s="479"/>
      <c r="R205" s="479"/>
      <c r="S205" s="479"/>
      <c r="T205" s="479"/>
      <c r="U205" s="479"/>
      <c r="V205" s="479"/>
      <c r="W205" s="479"/>
      <c r="X205" s="479"/>
      <c r="Y205" s="479"/>
      <c r="Z205" s="479"/>
      <c r="AA205" s="479"/>
      <c r="AB205" s="479"/>
      <c r="AC205" s="479"/>
      <c r="AD205" s="479"/>
      <c r="AE205" s="479"/>
      <c r="AF205" s="479"/>
      <c r="AG205" s="479"/>
      <c r="AH205" s="479"/>
      <c r="AI205" s="479"/>
      <c r="AJ205" s="479"/>
      <c r="AK205" s="479"/>
      <c r="AL205" s="479"/>
      <c r="AM205" s="479"/>
      <c r="AN205" s="479"/>
      <c r="AO205" s="479"/>
      <c r="AP205" s="479"/>
      <c r="AQ205" s="479"/>
      <c r="AR205" s="479"/>
      <c r="AS205" s="479"/>
      <c r="AT205" s="479"/>
      <c r="AU205" s="479"/>
      <c r="AV205" s="479"/>
      <c r="AW205" s="479"/>
      <c r="AX205" s="479"/>
      <c r="AY205" s="479"/>
      <c r="AZ205" s="479"/>
      <c r="BA205" s="479"/>
      <c r="BB205" s="479"/>
      <c r="BC205" s="479"/>
      <c r="BD205" s="479"/>
      <c r="BE205" s="479"/>
      <c r="BF205" s="479"/>
      <c r="BG205" s="479"/>
      <c r="BH205" s="479"/>
      <c r="BI205" s="479"/>
      <c r="BJ205" s="479"/>
      <c r="BK205" s="479"/>
      <c r="BL205" s="479"/>
      <c r="BM205" s="479"/>
      <c r="BN205" s="479"/>
      <c r="BO205" s="479"/>
      <c r="BP205" s="479"/>
      <c r="BQ205" s="479"/>
      <c r="BR205" s="479"/>
      <c r="BS205" s="479"/>
      <c r="BT205" s="479"/>
      <c r="BU205" s="479"/>
      <c r="BV205" s="479"/>
      <c r="BW205" s="479"/>
      <c r="BX205" s="479"/>
      <c r="BY205" s="479"/>
      <c r="BZ205" s="479"/>
      <c r="CA205" s="479"/>
      <c r="CB205" s="479"/>
      <c r="CC205" s="479"/>
    </row>
    <row r="206" spans="2:81" s="211" customFormat="1" ht="11.25" customHeight="1" x14ac:dyDescent="0.3">
      <c r="B206" s="479"/>
      <c r="C206" s="479"/>
      <c r="D206" s="479"/>
      <c r="E206" s="479"/>
      <c r="F206" s="479"/>
      <c r="G206" s="479"/>
      <c r="H206" s="479"/>
      <c r="I206" s="479"/>
      <c r="J206" s="479"/>
      <c r="K206" s="479"/>
      <c r="L206" s="479"/>
      <c r="M206" s="479"/>
      <c r="N206" s="479"/>
      <c r="O206" s="479"/>
      <c r="P206" s="479"/>
      <c r="Q206" s="479"/>
      <c r="R206" s="479"/>
      <c r="S206" s="479"/>
      <c r="T206" s="479"/>
      <c r="U206" s="479"/>
      <c r="V206" s="479"/>
      <c r="W206" s="479"/>
      <c r="X206" s="479"/>
      <c r="Y206" s="479"/>
      <c r="Z206" s="479"/>
      <c r="AA206" s="479"/>
      <c r="AB206" s="479"/>
      <c r="AC206" s="479"/>
      <c r="AD206" s="479"/>
      <c r="AE206" s="479"/>
      <c r="AF206" s="479"/>
      <c r="AG206" s="479"/>
      <c r="AH206" s="479"/>
      <c r="AI206" s="479"/>
      <c r="AJ206" s="479"/>
      <c r="AK206" s="479"/>
      <c r="AL206" s="479"/>
      <c r="AM206" s="479"/>
      <c r="AN206" s="479"/>
      <c r="AO206" s="479"/>
      <c r="AP206" s="479"/>
      <c r="AQ206" s="479"/>
      <c r="AR206" s="479"/>
      <c r="AS206" s="479"/>
      <c r="AT206" s="479"/>
      <c r="AU206" s="479"/>
      <c r="AV206" s="479"/>
      <c r="AW206" s="479"/>
      <c r="AX206" s="479"/>
      <c r="AY206" s="479"/>
      <c r="AZ206" s="479"/>
      <c r="BA206" s="479"/>
      <c r="BB206" s="479"/>
      <c r="BC206" s="479"/>
      <c r="BD206" s="479"/>
      <c r="BE206" s="479"/>
      <c r="BF206" s="479"/>
      <c r="BG206" s="479"/>
      <c r="BH206" s="479"/>
      <c r="BI206" s="479"/>
      <c r="BJ206" s="479"/>
      <c r="BK206" s="479"/>
      <c r="BL206" s="479"/>
      <c r="BM206" s="479"/>
      <c r="BN206" s="479"/>
      <c r="BO206" s="479"/>
      <c r="BP206" s="479"/>
      <c r="BQ206" s="479"/>
      <c r="BR206" s="479"/>
      <c r="BS206" s="479"/>
      <c r="BT206" s="479"/>
      <c r="BU206" s="479"/>
      <c r="BV206" s="479"/>
      <c r="BW206" s="479"/>
      <c r="BX206" s="479"/>
      <c r="BY206" s="479"/>
      <c r="BZ206" s="479"/>
      <c r="CA206" s="479"/>
      <c r="CB206" s="479"/>
      <c r="CC206" s="479"/>
    </row>
    <row r="207" spans="2:81" s="211" customFormat="1" ht="6.75" customHeight="1" x14ac:dyDescent="0.3">
      <c r="B207" s="479"/>
      <c r="C207" s="479"/>
      <c r="D207" s="479"/>
      <c r="E207" s="479"/>
      <c r="F207" s="479"/>
      <c r="G207" s="479"/>
      <c r="H207" s="479"/>
      <c r="I207" s="479"/>
      <c r="J207" s="479"/>
      <c r="K207" s="479"/>
      <c r="L207" s="479"/>
      <c r="M207" s="479"/>
      <c r="N207" s="479"/>
      <c r="O207" s="479"/>
      <c r="P207" s="479"/>
      <c r="Q207" s="479"/>
      <c r="R207" s="479"/>
      <c r="S207" s="479"/>
      <c r="T207" s="479"/>
      <c r="U207" s="479"/>
      <c r="V207" s="479"/>
      <c r="W207" s="479"/>
      <c r="X207" s="479"/>
      <c r="Y207" s="479"/>
      <c r="Z207" s="479"/>
      <c r="AA207" s="479"/>
      <c r="AB207" s="479"/>
      <c r="AC207" s="479"/>
      <c r="AD207" s="479"/>
      <c r="AE207" s="479"/>
      <c r="AF207" s="479"/>
      <c r="AG207" s="479"/>
      <c r="AH207" s="479"/>
      <c r="AI207" s="479"/>
      <c r="AJ207" s="479"/>
      <c r="AK207" s="479"/>
      <c r="AL207" s="479"/>
      <c r="AM207" s="479"/>
      <c r="AN207" s="479"/>
      <c r="AO207" s="479"/>
      <c r="AP207" s="479"/>
      <c r="AQ207" s="479"/>
      <c r="AR207" s="479"/>
      <c r="AS207" s="479"/>
      <c r="AT207" s="479"/>
      <c r="AU207" s="479"/>
      <c r="AV207" s="479"/>
      <c r="AW207" s="479"/>
      <c r="AX207" s="479"/>
      <c r="AY207" s="479"/>
      <c r="AZ207" s="479"/>
      <c r="BA207" s="479"/>
      <c r="BB207" s="479"/>
      <c r="BC207" s="479"/>
      <c r="BD207" s="479"/>
      <c r="BE207" s="479"/>
      <c r="BF207" s="479"/>
      <c r="BG207" s="479"/>
      <c r="BH207" s="479"/>
      <c r="BI207" s="479"/>
      <c r="BJ207" s="479"/>
      <c r="BK207" s="479"/>
      <c r="BL207" s="479"/>
      <c r="BM207" s="479"/>
      <c r="BN207" s="479"/>
      <c r="BO207" s="479"/>
      <c r="BP207" s="479"/>
      <c r="BQ207" s="479"/>
      <c r="BR207" s="479"/>
      <c r="BS207" s="479"/>
      <c r="BT207" s="479"/>
      <c r="BU207" s="479"/>
      <c r="BV207" s="479"/>
      <c r="BW207" s="479"/>
      <c r="BX207" s="479"/>
      <c r="BY207" s="479"/>
      <c r="BZ207" s="479"/>
      <c r="CA207" s="479"/>
      <c r="CB207" s="479"/>
      <c r="CC207" s="479"/>
    </row>
    <row r="208" spans="2:81" s="211" customFormat="1" ht="12" customHeight="1" x14ac:dyDescent="0.3">
      <c r="B208" s="479" t="s">
        <v>660</v>
      </c>
      <c r="C208" s="479"/>
      <c r="D208" s="479"/>
      <c r="E208" s="479"/>
      <c r="F208" s="479"/>
      <c r="G208" s="479"/>
      <c r="H208" s="479"/>
      <c r="I208" s="479"/>
      <c r="J208" s="479"/>
      <c r="K208" s="479"/>
      <c r="L208" s="479"/>
      <c r="M208" s="479"/>
      <c r="N208" s="479"/>
      <c r="O208" s="479"/>
      <c r="P208" s="479"/>
      <c r="Q208" s="479"/>
      <c r="R208" s="479"/>
      <c r="S208" s="479"/>
      <c r="T208" s="479"/>
      <c r="U208" s="479"/>
      <c r="V208" s="479"/>
      <c r="W208" s="479"/>
      <c r="X208" s="479"/>
      <c r="Y208" s="479"/>
      <c r="Z208" s="479"/>
      <c r="AA208" s="479"/>
      <c r="AB208" s="479"/>
      <c r="AC208" s="479"/>
      <c r="AD208" s="479"/>
      <c r="AE208" s="479"/>
      <c r="AF208" s="479"/>
      <c r="AG208" s="479"/>
      <c r="AH208" s="479"/>
      <c r="AI208" s="479"/>
      <c r="AJ208" s="479"/>
      <c r="AK208" s="479"/>
      <c r="AL208" s="479"/>
      <c r="AM208" s="479"/>
      <c r="AN208" s="479"/>
      <c r="AO208" s="479"/>
      <c r="AP208" s="479"/>
      <c r="AQ208" s="479"/>
      <c r="AR208" s="479"/>
      <c r="AS208" s="479"/>
      <c r="AT208" s="479"/>
      <c r="AU208" s="479"/>
      <c r="AV208" s="479"/>
      <c r="AW208" s="479"/>
      <c r="AX208" s="479"/>
      <c r="AY208" s="479"/>
      <c r="AZ208" s="479"/>
      <c r="BA208" s="479"/>
      <c r="BB208" s="479"/>
      <c r="BC208" s="479"/>
      <c r="BD208" s="479"/>
      <c r="BE208" s="479"/>
      <c r="BF208" s="479"/>
      <c r="BG208" s="479"/>
      <c r="BH208" s="479"/>
      <c r="BI208" s="479"/>
      <c r="BJ208" s="479"/>
      <c r="BK208" s="479"/>
      <c r="BL208" s="479"/>
      <c r="BM208" s="479"/>
      <c r="BN208" s="479"/>
      <c r="BO208" s="479"/>
      <c r="BP208" s="479"/>
      <c r="BQ208" s="479"/>
      <c r="BR208" s="479"/>
      <c r="BS208" s="479"/>
      <c r="BT208" s="479"/>
      <c r="BU208" s="479"/>
      <c r="BV208" s="479"/>
      <c r="BW208" s="479"/>
      <c r="BX208" s="479"/>
      <c r="BY208" s="479"/>
      <c r="BZ208" s="479"/>
      <c r="CA208" s="479"/>
      <c r="CB208" s="479"/>
      <c r="CC208" s="479"/>
    </row>
    <row r="209" spans="2:81" s="211" customFormat="1" ht="8.25" customHeight="1" x14ac:dyDescent="0.3">
      <c r="B209" s="479"/>
      <c r="C209" s="479"/>
      <c r="D209" s="479"/>
      <c r="E209" s="479"/>
      <c r="F209" s="479"/>
      <c r="G209" s="479"/>
      <c r="H209" s="479"/>
      <c r="I209" s="479"/>
      <c r="J209" s="479"/>
      <c r="K209" s="479"/>
      <c r="L209" s="479"/>
      <c r="M209" s="479"/>
      <c r="N209" s="479"/>
      <c r="O209" s="479"/>
      <c r="P209" s="479"/>
      <c r="Q209" s="479"/>
      <c r="R209" s="479"/>
      <c r="S209" s="479"/>
      <c r="T209" s="479"/>
      <c r="U209" s="479"/>
      <c r="V209" s="479"/>
      <c r="W209" s="479"/>
      <c r="X209" s="479"/>
      <c r="Y209" s="479"/>
      <c r="Z209" s="479"/>
      <c r="AA209" s="479"/>
      <c r="AB209" s="479"/>
      <c r="AC209" s="479"/>
      <c r="AD209" s="479"/>
      <c r="AE209" s="479"/>
      <c r="AF209" s="479"/>
      <c r="AG209" s="479"/>
      <c r="AH209" s="479"/>
      <c r="AI209" s="479"/>
      <c r="AJ209" s="479"/>
      <c r="AK209" s="479"/>
      <c r="AL209" s="479"/>
      <c r="AM209" s="479"/>
      <c r="AN209" s="479"/>
      <c r="AO209" s="479"/>
      <c r="AP209" s="479"/>
      <c r="AQ209" s="479"/>
      <c r="AR209" s="479"/>
      <c r="AS209" s="479"/>
      <c r="AT209" s="479"/>
      <c r="AU209" s="479"/>
      <c r="AV209" s="479"/>
      <c r="AW209" s="479"/>
      <c r="AX209" s="479"/>
      <c r="AY209" s="479"/>
      <c r="AZ209" s="479"/>
      <c r="BA209" s="479"/>
      <c r="BB209" s="479"/>
      <c r="BC209" s="479"/>
      <c r="BD209" s="479"/>
      <c r="BE209" s="479"/>
      <c r="BF209" s="479"/>
      <c r="BG209" s="479"/>
      <c r="BH209" s="479"/>
      <c r="BI209" s="479"/>
      <c r="BJ209" s="479"/>
      <c r="BK209" s="479"/>
      <c r="BL209" s="479"/>
      <c r="BM209" s="479"/>
      <c r="BN209" s="479"/>
      <c r="BO209" s="479"/>
      <c r="BP209" s="479"/>
      <c r="BQ209" s="479"/>
      <c r="BR209" s="479"/>
      <c r="BS209" s="479"/>
      <c r="BT209" s="479"/>
      <c r="BU209" s="479"/>
      <c r="BV209" s="479"/>
      <c r="BW209" s="479"/>
      <c r="BX209" s="479"/>
      <c r="BY209" s="479"/>
      <c r="BZ209" s="479"/>
      <c r="CA209" s="479"/>
      <c r="CB209" s="479"/>
      <c r="CC209" s="479"/>
    </row>
    <row r="210" spans="2:81" s="211" customFormat="1" ht="11.25" customHeight="1" x14ac:dyDescent="0.3">
      <c r="B210" s="212" t="s">
        <v>661</v>
      </c>
      <c r="BW210" s="232"/>
      <c r="BX210" s="234"/>
      <c r="BZ210" s="348"/>
      <c r="CA210" s="308"/>
    </row>
    <row r="211" spans="2:81" s="211" customFormat="1" ht="11.25" customHeight="1" x14ac:dyDescent="0.3">
      <c r="B211" s="479" t="s">
        <v>662</v>
      </c>
      <c r="C211" s="479"/>
      <c r="D211" s="479"/>
      <c r="E211" s="479"/>
      <c r="F211" s="479"/>
      <c r="G211" s="479"/>
      <c r="H211" s="479"/>
      <c r="I211" s="479"/>
      <c r="J211" s="479"/>
      <c r="K211" s="479"/>
      <c r="L211" s="479"/>
      <c r="M211" s="479"/>
      <c r="N211" s="479"/>
      <c r="O211" s="479"/>
      <c r="P211" s="479"/>
      <c r="Q211" s="479"/>
      <c r="R211" s="479"/>
      <c r="S211" s="479"/>
      <c r="T211" s="479"/>
      <c r="U211" s="479"/>
      <c r="V211" s="479"/>
      <c r="W211" s="479"/>
      <c r="X211" s="479"/>
      <c r="Y211" s="479"/>
      <c r="Z211" s="479"/>
      <c r="AA211" s="479"/>
      <c r="AB211" s="479"/>
      <c r="AC211" s="479"/>
      <c r="AD211" s="479"/>
      <c r="AE211" s="479"/>
      <c r="AF211" s="479"/>
      <c r="AG211" s="479"/>
      <c r="AH211" s="479"/>
      <c r="AI211" s="479"/>
      <c r="AJ211" s="479"/>
      <c r="AK211" s="479"/>
      <c r="AL211" s="479"/>
      <c r="AM211" s="479"/>
      <c r="AN211" s="479"/>
      <c r="AO211" s="479"/>
      <c r="AP211" s="479"/>
      <c r="AQ211" s="479"/>
      <c r="AR211" s="479"/>
      <c r="AS211" s="479"/>
      <c r="AT211" s="479"/>
      <c r="AU211" s="479"/>
      <c r="AV211" s="479"/>
      <c r="AW211" s="479"/>
      <c r="AX211" s="479"/>
      <c r="AY211" s="479"/>
      <c r="AZ211" s="479"/>
      <c r="BA211" s="479"/>
      <c r="BB211" s="479"/>
      <c r="BC211" s="479"/>
      <c r="BD211" s="479"/>
      <c r="BE211" s="479"/>
      <c r="BF211" s="479"/>
      <c r="BG211" s="479"/>
      <c r="BH211" s="479"/>
      <c r="BI211" s="479"/>
      <c r="BJ211" s="479"/>
      <c r="BK211" s="479"/>
      <c r="BL211" s="479"/>
      <c r="BM211" s="479"/>
      <c r="BN211" s="479"/>
      <c r="BO211" s="479"/>
      <c r="BP211" s="479"/>
      <c r="BQ211" s="479"/>
      <c r="BR211" s="479"/>
      <c r="BS211" s="479"/>
      <c r="BT211" s="479"/>
      <c r="BU211" s="479"/>
      <c r="BV211" s="479"/>
      <c r="BW211" s="479"/>
      <c r="BX211" s="479"/>
      <c r="BY211" s="479"/>
      <c r="BZ211" s="479"/>
      <c r="CA211" s="479"/>
      <c r="CB211" s="479"/>
      <c r="CC211" s="479"/>
    </row>
    <row r="212" spans="2:81" s="211" customFormat="1" ht="6" customHeight="1" x14ac:dyDescent="0.3">
      <c r="B212" s="479"/>
      <c r="C212" s="479"/>
      <c r="D212" s="479"/>
      <c r="E212" s="479"/>
      <c r="F212" s="479"/>
      <c r="G212" s="479"/>
      <c r="H212" s="479"/>
      <c r="I212" s="479"/>
      <c r="J212" s="479"/>
      <c r="K212" s="479"/>
      <c r="L212" s="479"/>
      <c r="M212" s="479"/>
      <c r="N212" s="479"/>
      <c r="O212" s="479"/>
      <c r="P212" s="479"/>
      <c r="Q212" s="479"/>
      <c r="R212" s="479"/>
      <c r="S212" s="479"/>
      <c r="T212" s="479"/>
      <c r="U212" s="479"/>
      <c r="V212" s="479"/>
      <c r="W212" s="479"/>
      <c r="X212" s="479"/>
      <c r="Y212" s="479"/>
      <c r="Z212" s="479"/>
      <c r="AA212" s="479"/>
      <c r="AB212" s="479"/>
      <c r="AC212" s="479"/>
      <c r="AD212" s="479"/>
      <c r="AE212" s="479"/>
      <c r="AF212" s="479"/>
      <c r="AG212" s="479"/>
      <c r="AH212" s="479"/>
      <c r="AI212" s="479"/>
      <c r="AJ212" s="479"/>
      <c r="AK212" s="479"/>
      <c r="AL212" s="479"/>
      <c r="AM212" s="479"/>
      <c r="AN212" s="479"/>
      <c r="AO212" s="479"/>
      <c r="AP212" s="479"/>
      <c r="AQ212" s="479"/>
      <c r="AR212" s="479"/>
      <c r="AS212" s="479"/>
      <c r="AT212" s="479"/>
      <c r="AU212" s="479"/>
      <c r="AV212" s="479"/>
      <c r="AW212" s="479"/>
      <c r="AX212" s="479"/>
      <c r="AY212" s="479"/>
      <c r="AZ212" s="479"/>
      <c r="BA212" s="479"/>
      <c r="BB212" s="479"/>
      <c r="BC212" s="479"/>
      <c r="BD212" s="479"/>
      <c r="BE212" s="479"/>
      <c r="BF212" s="479"/>
      <c r="BG212" s="479"/>
      <c r="BH212" s="479"/>
      <c r="BI212" s="479"/>
      <c r="BJ212" s="479"/>
      <c r="BK212" s="479"/>
      <c r="BL212" s="479"/>
      <c r="BM212" s="479"/>
      <c r="BN212" s="479"/>
      <c r="BO212" s="479"/>
      <c r="BP212" s="479"/>
      <c r="BQ212" s="479"/>
      <c r="BR212" s="479"/>
      <c r="BS212" s="479"/>
      <c r="BT212" s="479"/>
      <c r="BU212" s="479"/>
      <c r="BV212" s="479"/>
      <c r="BW212" s="479"/>
      <c r="BX212" s="479"/>
      <c r="BY212" s="479"/>
      <c r="BZ212" s="479"/>
      <c r="CA212" s="479"/>
      <c r="CB212" s="479"/>
      <c r="CC212" s="479"/>
    </row>
    <row r="213" spans="2:81" x14ac:dyDescent="0.25">
      <c r="B213" s="479"/>
      <c r="C213" s="479"/>
      <c r="D213" s="479"/>
      <c r="E213" s="479"/>
      <c r="F213" s="479"/>
      <c r="G213" s="479"/>
      <c r="H213" s="479"/>
      <c r="I213" s="479"/>
      <c r="J213" s="479"/>
      <c r="K213" s="479"/>
      <c r="L213" s="479"/>
      <c r="M213" s="479"/>
      <c r="N213" s="479"/>
      <c r="O213" s="479"/>
      <c r="P213" s="479"/>
      <c r="Q213" s="479"/>
      <c r="R213" s="479"/>
      <c r="S213" s="479"/>
      <c r="T213" s="479"/>
      <c r="U213" s="479"/>
      <c r="V213" s="479"/>
      <c r="W213" s="479"/>
      <c r="X213" s="479"/>
      <c r="Y213" s="479"/>
      <c r="Z213" s="479"/>
      <c r="AA213" s="479"/>
      <c r="AB213" s="479"/>
      <c r="AC213" s="479"/>
      <c r="AD213" s="479"/>
      <c r="AE213" s="479"/>
      <c r="AF213" s="479"/>
      <c r="AG213" s="479"/>
      <c r="AH213" s="479"/>
      <c r="AI213" s="479"/>
      <c r="AJ213" s="479"/>
      <c r="AK213" s="479"/>
      <c r="AL213" s="479"/>
      <c r="AM213" s="479"/>
      <c r="AN213" s="479"/>
      <c r="AO213" s="479"/>
      <c r="AP213" s="479"/>
      <c r="AQ213" s="479"/>
      <c r="AR213" s="479"/>
      <c r="AS213" s="479"/>
      <c r="AT213" s="479"/>
      <c r="AU213" s="479"/>
      <c r="AV213" s="479"/>
      <c r="AW213" s="479"/>
      <c r="AX213" s="479"/>
      <c r="AY213" s="479"/>
      <c r="AZ213" s="479"/>
      <c r="BA213" s="479"/>
      <c r="BB213" s="479"/>
      <c r="BC213" s="479"/>
      <c r="BD213" s="479"/>
      <c r="BE213" s="479"/>
      <c r="BF213" s="479"/>
      <c r="BG213" s="479"/>
      <c r="BH213" s="479"/>
      <c r="BI213" s="479"/>
      <c r="BJ213" s="479"/>
      <c r="BK213" s="479"/>
      <c r="BL213" s="479"/>
      <c r="BM213" s="479"/>
      <c r="BN213" s="479"/>
      <c r="BO213" s="479"/>
      <c r="BP213" s="479"/>
      <c r="BQ213" s="479"/>
      <c r="BR213" s="479"/>
      <c r="BS213" s="479"/>
      <c r="BT213" s="479"/>
      <c r="BU213" s="479"/>
      <c r="BV213" s="479"/>
      <c r="BW213" s="479"/>
      <c r="BX213" s="479"/>
      <c r="BY213" s="479"/>
      <c r="BZ213" s="479"/>
      <c r="CA213" s="479"/>
      <c r="CB213" s="479"/>
      <c r="CC213" s="479"/>
    </row>
  </sheetData>
  <mergeCells count="814">
    <mergeCell ref="BA29:BF29"/>
    <mergeCell ref="BA31:BF31"/>
    <mergeCell ref="BA32:BF32"/>
    <mergeCell ref="CA39:CA40"/>
    <mergeCell ref="CB39:CB40"/>
    <mergeCell ref="CC39:CC40"/>
    <mergeCell ref="BZ39:BZ40"/>
    <mergeCell ref="BX32:BX34"/>
    <mergeCell ref="BZ32:BZ34"/>
    <mergeCell ref="CA32:CA34"/>
    <mergeCell ref="BG36:BL36"/>
    <mergeCell ref="BM36:BU36"/>
    <mergeCell ref="BX7:CC7"/>
    <mergeCell ref="BX8:CC8"/>
    <mergeCell ref="BX9:CC9"/>
    <mergeCell ref="BX10:CC10"/>
    <mergeCell ref="BX11:CC11"/>
    <mergeCell ref="BY12:CC12"/>
    <mergeCell ref="AC188:AU188"/>
    <mergeCell ref="AW188:BP188"/>
    <mergeCell ref="C184:Z184"/>
    <mergeCell ref="AC184:AU184"/>
    <mergeCell ref="AW184:BP184"/>
    <mergeCell ref="C185:Z185"/>
    <mergeCell ref="AC185:AU185"/>
    <mergeCell ref="AW185:BP185"/>
    <mergeCell ref="BM157:BU157"/>
    <mergeCell ref="C186:Z186"/>
    <mergeCell ref="AC186:AU186"/>
    <mergeCell ref="AW186:BP186"/>
    <mergeCell ref="AC187:AU187"/>
    <mergeCell ref="AW187:BP187"/>
    <mergeCell ref="C188:Z188"/>
    <mergeCell ref="B84:AV85"/>
    <mergeCell ref="BG56:BL56"/>
    <mergeCell ref="BG57:BL57"/>
    <mergeCell ref="BZ20:CC20"/>
    <mergeCell ref="V21:BW21"/>
    <mergeCell ref="BZ21:CC21"/>
    <mergeCell ref="BZ22:CC22"/>
    <mergeCell ref="BZ23:CC23"/>
    <mergeCell ref="J24:BW24"/>
    <mergeCell ref="BZ24:CC24"/>
    <mergeCell ref="BY13:CC13"/>
    <mergeCell ref="B17:BY17"/>
    <mergeCell ref="BZ17:CC18"/>
    <mergeCell ref="AO19:AQ19"/>
    <mergeCell ref="AT19:BD19"/>
    <mergeCell ref="BE19:BF19"/>
    <mergeCell ref="BG19:BI19"/>
    <mergeCell ref="BZ19:CC19"/>
    <mergeCell ref="BZ25:CC25"/>
    <mergeCell ref="B27:CC27"/>
    <mergeCell ref="B29:AV29"/>
    <mergeCell ref="AW29:AZ29"/>
    <mergeCell ref="BG29:BL29"/>
    <mergeCell ref="BM29:BU34"/>
    <mergeCell ref="BV29:CC29"/>
    <mergeCell ref="B30:AV30"/>
    <mergeCell ref="AW30:AZ30"/>
    <mergeCell ref="BG30:BL30"/>
    <mergeCell ref="CB32:CB34"/>
    <mergeCell ref="BV30:CC30"/>
    <mergeCell ref="CC32:CC34"/>
    <mergeCell ref="BV32:BV34"/>
    <mergeCell ref="B31:AV31"/>
    <mergeCell ref="AW31:AZ31"/>
    <mergeCell ref="BG31:BL31"/>
    <mergeCell ref="BV31:BX31"/>
    <mergeCell ref="BY31:BY34"/>
    <mergeCell ref="BZ31:CC31"/>
    <mergeCell ref="B32:AV32"/>
    <mergeCell ref="AW32:AZ32"/>
    <mergeCell ref="BG32:BL32"/>
    <mergeCell ref="BW32:BW34"/>
    <mergeCell ref="B35:AV35"/>
    <mergeCell ref="AW35:AZ35"/>
    <mergeCell ref="BA35:BF35"/>
    <mergeCell ref="BG35:BL35"/>
    <mergeCell ref="BM35:BU35"/>
    <mergeCell ref="B36:AV36"/>
    <mergeCell ref="AW36:AZ36"/>
    <mergeCell ref="BA36:BF36"/>
    <mergeCell ref="B33:AV33"/>
    <mergeCell ref="AW33:AZ33"/>
    <mergeCell ref="BG33:BL33"/>
    <mergeCell ref="B34:AV34"/>
    <mergeCell ref="AW34:AZ34"/>
    <mergeCell ref="BG34:BL34"/>
    <mergeCell ref="B37:AV37"/>
    <mergeCell ref="AW37:AZ37"/>
    <mergeCell ref="BA37:BF37"/>
    <mergeCell ref="BG37:BL37"/>
    <mergeCell ref="BM37:BU37"/>
    <mergeCell ref="B38:AV38"/>
    <mergeCell ref="AW38:AZ38"/>
    <mergeCell ref="BA38:BF38"/>
    <mergeCell ref="BG38:BL38"/>
    <mergeCell ref="BM38:BU38"/>
    <mergeCell ref="AW43:AZ46"/>
    <mergeCell ref="BA43:BF46"/>
    <mergeCell ref="BG43:BL46"/>
    <mergeCell ref="BM43:BU46"/>
    <mergeCell ref="BY39:BY40"/>
    <mergeCell ref="B40:AV40"/>
    <mergeCell ref="B41:AV41"/>
    <mergeCell ref="AW41:AZ41"/>
    <mergeCell ref="BA41:BF41"/>
    <mergeCell ref="BG41:BL41"/>
    <mergeCell ref="B39:AV39"/>
    <mergeCell ref="AW39:AZ40"/>
    <mergeCell ref="BA39:BF40"/>
    <mergeCell ref="BG39:BL40"/>
    <mergeCell ref="BW39:BW40"/>
    <mergeCell ref="BX39:BX40"/>
    <mergeCell ref="BM39:BU40"/>
    <mergeCell ref="BV39:BV40"/>
    <mergeCell ref="BM41:BU41"/>
    <mergeCell ref="B42:AV42"/>
    <mergeCell ref="AW42:AZ42"/>
    <mergeCell ref="BA42:BF42"/>
    <mergeCell ref="BG42:BL42"/>
    <mergeCell ref="BM42:BU42"/>
    <mergeCell ref="BY47:BY49"/>
    <mergeCell ref="B48:AV48"/>
    <mergeCell ref="B49:AV49"/>
    <mergeCell ref="B50:AV50"/>
    <mergeCell ref="AW50:AZ50"/>
    <mergeCell ref="BA50:BF50"/>
    <mergeCell ref="BG50:BL50"/>
    <mergeCell ref="CB43:CB46"/>
    <mergeCell ref="CC43:CC46"/>
    <mergeCell ref="B44:AV44"/>
    <mergeCell ref="B45:AV45"/>
    <mergeCell ref="B46:AV46"/>
    <mergeCell ref="B47:AV47"/>
    <mergeCell ref="AW47:AZ49"/>
    <mergeCell ref="BA47:BF49"/>
    <mergeCell ref="BG47:BL49"/>
    <mergeCell ref="BW47:BW49"/>
    <mergeCell ref="BV43:BV46"/>
    <mergeCell ref="BW43:BW46"/>
    <mergeCell ref="BX43:BX46"/>
    <mergeCell ref="BY43:BY46"/>
    <mergeCell ref="BZ43:BZ46"/>
    <mergeCell ref="CA43:CA46"/>
    <mergeCell ref="B43:AV43"/>
    <mergeCell ref="B51:AV51"/>
    <mergeCell ref="AW51:AZ51"/>
    <mergeCell ref="BA51:BF51"/>
    <mergeCell ref="BG51:BL51"/>
    <mergeCell ref="B52:AV52"/>
    <mergeCell ref="AW52:AZ53"/>
    <mergeCell ref="BA52:BF53"/>
    <mergeCell ref="BG52:BL53"/>
    <mergeCell ref="BX47:BX49"/>
    <mergeCell ref="BW52:BW53"/>
    <mergeCell ref="BX52:BX53"/>
    <mergeCell ref="BY52:BY53"/>
    <mergeCell ref="B53:AV53"/>
    <mergeCell ref="B54:AV54"/>
    <mergeCell ref="AW54:AZ54"/>
    <mergeCell ref="BA54:BF54"/>
    <mergeCell ref="BG54:BL54"/>
    <mergeCell ref="BM54:BU54"/>
    <mergeCell ref="BM59:BU60"/>
    <mergeCell ref="BV59:BV60"/>
    <mergeCell ref="CC55:CC57"/>
    <mergeCell ref="B57:AV57"/>
    <mergeCell ref="B58:AV58"/>
    <mergeCell ref="AW58:AZ58"/>
    <mergeCell ref="BA58:BF58"/>
    <mergeCell ref="BG58:BL58"/>
    <mergeCell ref="BM58:BU58"/>
    <mergeCell ref="BW55:BW57"/>
    <mergeCell ref="BX55:BX57"/>
    <mergeCell ref="BZ55:BZ57"/>
    <mergeCell ref="CA55:CA57"/>
    <mergeCell ref="B55:AV55"/>
    <mergeCell ref="AW55:AZ57"/>
    <mergeCell ref="BA55:BF57"/>
    <mergeCell ref="BM55:BU57"/>
    <mergeCell ref="BV55:BV57"/>
    <mergeCell ref="BG55:BL55"/>
    <mergeCell ref="B62:AV62"/>
    <mergeCell ref="AW62:AZ62"/>
    <mergeCell ref="BA62:BF62"/>
    <mergeCell ref="BG62:BL62"/>
    <mergeCell ref="B63:AV63"/>
    <mergeCell ref="AW63:AZ63"/>
    <mergeCell ref="BA63:BF63"/>
    <mergeCell ref="BG63:BL63"/>
    <mergeCell ref="CC59:CC60"/>
    <mergeCell ref="B60:AV60"/>
    <mergeCell ref="B61:AV61"/>
    <mergeCell ref="AW61:AZ61"/>
    <mergeCell ref="BA61:BF61"/>
    <mergeCell ref="BG61:BL61"/>
    <mergeCell ref="BW59:BW60"/>
    <mergeCell ref="BX59:BX60"/>
    <mergeCell ref="BY59:BY60"/>
    <mergeCell ref="BZ59:BZ60"/>
    <mergeCell ref="CA59:CA60"/>
    <mergeCell ref="CB59:CB60"/>
    <mergeCell ref="B59:AV59"/>
    <mergeCell ref="AW59:AZ60"/>
    <mergeCell ref="BA59:BF60"/>
    <mergeCell ref="BG59:BL60"/>
    <mergeCell ref="B67:AV67"/>
    <mergeCell ref="AW67:AZ67"/>
    <mergeCell ref="BA67:BF67"/>
    <mergeCell ref="BG67:BL67"/>
    <mergeCell ref="B68:AV68"/>
    <mergeCell ref="AW68:AZ70"/>
    <mergeCell ref="BA68:BF70"/>
    <mergeCell ref="BG68:BL70"/>
    <mergeCell ref="BY64:BY65"/>
    <mergeCell ref="B65:AV65"/>
    <mergeCell ref="B66:AV66"/>
    <mergeCell ref="AW66:AZ66"/>
    <mergeCell ref="BA66:BF66"/>
    <mergeCell ref="BG66:BL66"/>
    <mergeCell ref="B64:AV64"/>
    <mergeCell ref="AW64:AZ65"/>
    <mergeCell ref="BA64:BF65"/>
    <mergeCell ref="BG64:BL65"/>
    <mergeCell ref="BW64:BW65"/>
    <mergeCell ref="BX64:BX65"/>
    <mergeCell ref="BW68:BW70"/>
    <mergeCell ref="BX68:BX70"/>
    <mergeCell ref="BY68:BY70"/>
    <mergeCell ref="B69:AV69"/>
    <mergeCell ref="B70:AV70"/>
    <mergeCell ref="B71:AV71"/>
    <mergeCell ref="AW71:AZ71"/>
    <mergeCell ref="BA71:BF71"/>
    <mergeCell ref="BG71:BL71"/>
    <mergeCell ref="B72:AV72"/>
    <mergeCell ref="AW72:AZ72"/>
    <mergeCell ref="BA72:BF72"/>
    <mergeCell ref="BG72:BL72"/>
    <mergeCell ref="BM72:BU72"/>
    <mergeCell ref="B73:AV73"/>
    <mergeCell ref="AW73:AZ74"/>
    <mergeCell ref="BA73:BF74"/>
    <mergeCell ref="BG73:BL74"/>
    <mergeCell ref="BM73:BU74"/>
    <mergeCell ref="CA75:CA76"/>
    <mergeCell ref="CB75:CB76"/>
    <mergeCell ref="CC75:CC76"/>
    <mergeCell ref="CB73:CB74"/>
    <mergeCell ref="CC73:CC74"/>
    <mergeCell ref="B74:AV74"/>
    <mergeCell ref="B75:AV75"/>
    <mergeCell ref="AW75:AZ76"/>
    <mergeCell ref="BA75:BF76"/>
    <mergeCell ref="BG75:BL76"/>
    <mergeCell ref="BM75:BU76"/>
    <mergeCell ref="BV75:BV76"/>
    <mergeCell ref="BW75:BW76"/>
    <mergeCell ref="BV73:BV74"/>
    <mergeCell ref="BW73:BW74"/>
    <mergeCell ref="BX73:BX74"/>
    <mergeCell ref="BY73:BY74"/>
    <mergeCell ref="BZ73:BZ74"/>
    <mergeCell ref="CA73:CA74"/>
    <mergeCell ref="B76:AV76"/>
    <mergeCell ref="B77:AV77"/>
    <mergeCell ref="AW77:AZ77"/>
    <mergeCell ref="BA77:BF77"/>
    <mergeCell ref="BG77:BL77"/>
    <mergeCell ref="BM77:BU77"/>
    <mergeCell ref="BX75:BX76"/>
    <mergeCell ref="BY75:BY76"/>
    <mergeCell ref="BZ75:BZ76"/>
    <mergeCell ref="B78:AV78"/>
    <mergeCell ref="AW78:AZ78"/>
    <mergeCell ref="BA78:BF78"/>
    <mergeCell ref="BG78:BL78"/>
    <mergeCell ref="BM78:BU78"/>
    <mergeCell ref="B79:AV79"/>
    <mergeCell ref="AW79:AZ79"/>
    <mergeCell ref="BA79:BF79"/>
    <mergeCell ref="BG79:BL79"/>
    <mergeCell ref="BM79:BU79"/>
    <mergeCell ref="B82:AV82"/>
    <mergeCell ref="AW82:AZ83"/>
    <mergeCell ref="BA82:BF83"/>
    <mergeCell ref="BG82:BL83"/>
    <mergeCell ref="BW82:BW83"/>
    <mergeCell ref="BX82:BX83"/>
    <mergeCell ref="B80:AV80"/>
    <mergeCell ref="AW80:AZ80"/>
    <mergeCell ref="BA80:BF80"/>
    <mergeCell ref="BG80:BL80"/>
    <mergeCell ref="BM80:BU80"/>
    <mergeCell ref="B81:AV81"/>
    <mergeCell ref="AW81:AZ81"/>
    <mergeCell ref="BA81:BF81"/>
    <mergeCell ref="BG81:BL81"/>
    <mergeCell ref="BM81:BU81"/>
    <mergeCell ref="B83:AV83"/>
    <mergeCell ref="AW84:AZ85"/>
    <mergeCell ref="BA84:BF85"/>
    <mergeCell ref="BG84:BL85"/>
    <mergeCell ref="BM84:BU85"/>
    <mergeCell ref="BV84:BV85"/>
    <mergeCell ref="BW84:BW85"/>
    <mergeCell ref="BX84:BX85"/>
    <mergeCell ref="BY84:BY85"/>
    <mergeCell ref="BZ84:BZ85"/>
    <mergeCell ref="CA84:CA85"/>
    <mergeCell ref="CB84:CB85"/>
    <mergeCell ref="CC84:CC85"/>
    <mergeCell ref="BZ86:BZ87"/>
    <mergeCell ref="CA86:CA87"/>
    <mergeCell ref="CB86:CB87"/>
    <mergeCell ref="CC86:CC87"/>
    <mergeCell ref="BY82:BY83"/>
    <mergeCell ref="BX86:BX87"/>
    <mergeCell ref="BY86:BY87"/>
    <mergeCell ref="BW86:BW87"/>
    <mergeCell ref="B86:AV86"/>
    <mergeCell ref="AW86:AZ87"/>
    <mergeCell ref="BA86:BF87"/>
    <mergeCell ref="BG86:BL87"/>
    <mergeCell ref="BM86:BU87"/>
    <mergeCell ref="BV86:BV87"/>
    <mergeCell ref="B87:AV87"/>
    <mergeCell ref="B92:AV92"/>
    <mergeCell ref="B89:AV89"/>
    <mergeCell ref="AW89:AZ90"/>
    <mergeCell ref="BA89:BF90"/>
    <mergeCell ref="BG89:BL90"/>
    <mergeCell ref="BW89:BW90"/>
    <mergeCell ref="B88:AV88"/>
    <mergeCell ref="AW88:AZ88"/>
    <mergeCell ref="BA88:BF88"/>
    <mergeCell ref="BG88:BL88"/>
    <mergeCell ref="BM88:BU88"/>
    <mergeCell ref="BZ89:CC90"/>
    <mergeCell ref="B90:AV90"/>
    <mergeCell ref="B91:AV91"/>
    <mergeCell ref="AW91:AZ92"/>
    <mergeCell ref="BA91:BF92"/>
    <mergeCell ref="BG91:BL92"/>
    <mergeCell ref="BW91:BW92"/>
    <mergeCell ref="BX91:BX92"/>
    <mergeCell ref="BY91:BY92"/>
    <mergeCell ref="BZ91:CC92"/>
    <mergeCell ref="BX89:BX90"/>
    <mergeCell ref="BY89:BY90"/>
    <mergeCell ref="BY95:BY96"/>
    <mergeCell ref="BZ95:CC96"/>
    <mergeCell ref="B96:AV96"/>
    <mergeCell ref="B97:AV97"/>
    <mergeCell ref="AW97:AZ97"/>
    <mergeCell ref="BA97:BF97"/>
    <mergeCell ref="BG97:BL97"/>
    <mergeCell ref="BZ97:CC97"/>
    <mergeCell ref="BX93:BX94"/>
    <mergeCell ref="BY93:BY94"/>
    <mergeCell ref="BZ93:CC94"/>
    <mergeCell ref="B94:AV94"/>
    <mergeCell ref="B95:AV95"/>
    <mergeCell ref="AW95:AZ96"/>
    <mergeCell ref="BA95:BF96"/>
    <mergeCell ref="BG95:BL96"/>
    <mergeCell ref="BW95:BW96"/>
    <mergeCell ref="BX95:BX96"/>
    <mergeCell ref="B93:AV93"/>
    <mergeCell ref="AW93:AZ94"/>
    <mergeCell ref="BA93:BF94"/>
    <mergeCell ref="BG93:BL94"/>
    <mergeCell ref="BW93:BW94"/>
    <mergeCell ref="B98:AV98"/>
    <mergeCell ref="AW98:AZ98"/>
    <mergeCell ref="BA98:BF98"/>
    <mergeCell ref="BG98:BL98"/>
    <mergeCell ref="BZ98:CC98"/>
    <mergeCell ref="B99:AV99"/>
    <mergeCell ref="AW99:AZ101"/>
    <mergeCell ref="BA99:BF101"/>
    <mergeCell ref="BG99:BL101"/>
    <mergeCell ref="BW99:BW101"/>
    <mergeCell ref="BX99:BX101"/>
    <mergeCell ref="BY99:BY101"/>
    <mergeCell ref="BZ99:CC101"/>
    <mergeCell ref="B100:AV100"/>
    <mergeCell ref="B101:AV101"/>
    <mergeCell ref="B102:AV102"/>
    <mergeCell ref="AW102:AZ104"/>
    <mergeCell ref="BA102:BF104"/>
    <mergeCell ref="BG102:BL104"/>
    <mergeCell ref="BW102:BW104"/>
    <mergeCell ref="BX102:BX104"/>
    <mergeCell ref="BY102:BY104"/>
    <mergeCell ref="BZ102:CC104"/>
    <mergeCell ref="B103:AV103"/>
    <mergeCell ref="B104:AV104"/>
    <mergeCell ref="B105:AV105"/>
    <mergeCell ref="AW105:AZ105"/>
    <mergeCell ref="BA105:BF105"/>
    <mergeCell ref="BG105:BL105"/>
    <mergeCell ref="BZ105:CC105"/>
    <mergeCell ref="CA108:CA110"/>
    <mergeCell ref="CB108:CB110"/>
    <mergeCell ref="CC108:CC110"/>
    <mergeCell ref="BY106:BY107"/>
    <mergeCell ref="BZ106:CC107"/>
    <mergeCell ref="B107:AV107"/>
    <mergeCell ref="B108:AV108"/>
    <mergeCell ref="AW108:AZ110"/>
    <mergeCell ref="BA108:BF110"/>
    <mergeCell ref="BG108:BL110"/>
    <mergeCell ref="BM108:BU110"/>
    <mergeCell ref="BV108:BV110"/>
    <mergeCell ref="BW108:BW110"/>
    <mergeCell ref="B106:AV106"/>
    <mergeCell ref="AW106:AZ107"/>
    <mergeCell ref="BA106:BF107"/>
    <mergeCell ref="BG106:BL107"/>
    <mergeCell ref="BW106:BW107"/>
    <mergeCell ref="BX106:BX107"/>
    <mergeCell ref="B109:AV109"/>
    <mergeCell ref="B110:AV110"/>
    <mergeCell ref="B111:AV111"/>
    <mergeCell ref="AW111:AZ112"/>
    <mergeCell ref="BA111:BF112"/>
    <mergeCell ref="BG111:BL112"/>
    <mergeCell ref="BX108:BX110"/>
    <mergeCell ref="BY108:BY110"/>
    <mergeCell ref="BZ108:BZ110"/>
    <mergeCell ref="BW111:BW112"/>
    <mergeCell ref="BX111:BX112"/>
    <mergeCell ref="BY111:BY112"/>
    <mergeCell ref="B112:AV112"/>
    <mergeCell ref="B113:AV113"/>
    <mergeCell ref="AW113:AZ113"/>
    <mergeCell ref="BA113:BF113"/>
    <mergeCell ref="BG113:BL113"/>
    <mergeCell ref="BM113:BU113"/>
    <mergeCell ref="CC114:CC115"/>
    <mergeCell ref="B115:AV115"/>
    <mergeCell ref="B116:AV116"/>
    <mergeCell ref="AW116:AZ117"/>
    <mergeCell ref="BA116:BF117"/>
    <mergeCell ref="BG116:BL117"/>
    <mergeCell ref="BM116:BU117"/>
    <mergeCell ref="BW114:BW115"/>
    <mergeCell ref="BX114:BX115"/>
    <mergeCell ref="BY114:BY115"/>
    <mergeCell ref="BZ114:BZ115"/>
    <mergeCell ref="CA114:CA115"/>
    <mergeCell ref="CB114:CB115"/>
    <mergeCell ref="B114:AV114"/>
    <mergeCell ref="AW114:AZ115"/>
    <mergeCell ref="BA114:BF115"/>
    <mergeCell ref="BG114:BL115"/>
    <mergeCell ref="BM114:BU115"/>
    <mergeCell ref="BV114:BV115"/>
    <mergeCell ref="BY116:BY117"/>
    <mergeCell ref="BZ116:BZ117"/>
    <mergeCell ref="CA116:CA117"/>
    <mergeCell ref="BV116:BV117"/>
    <mergeCell ref="BW116:BW117"/>
    <mergeCell ref="BX116:BX117"/>
    <mergeCell ref="CB116:CB117"/>
    <mergeCell ref="CC116:CC117"/>
    <mergeCell ref="B117:AV117"/>
    <mergeCell ref="B118:AV118"/>
    <mergeCell ref="AW118:AZ118"/>
    <mergeCell ref="BA118:BF118"/>
    <mergeCell ref="BG118:BL118"/>
    <mergeCell ref="BM118:BU118"/>
    <mergeCell ref="B119:AV119"/>
    <mergeCell ref="AW119:AZ119"/>
    <mergeCell ref="BA119:BF119"/>
    <mergeCell ref="BG119:BL119"/>
    <mergeCell ref="BY120:BY121"/>
    <mergeCell ref="B121:AV121"/>
    <mergeCell ref="B122:AV122"/>
    <mergeCell ref="AW122:AZ122"/>
    <mergeCell ref="BA122:BF122"/>
    <mergeCell ref="BG122:BL122"/>
    <mergeCell ref="B120:AV120"/>
    <mergeCell ref="AW120:AZ121"/>
    <mergeCell ref="BA120:BF121"/>
    <mergeCell ref="BG120:BL121"/>
    <mergeCell ref="BW120:BW121"/>
    <mergeCell ref="BX120:BX121"/>
    <mergeCell ref="BY123:BY124"/>
    <mergeCell ref="B124:AV124"/>
    <mergeCell ref="B125:AV125"/>
    <mergeCell ref="AW125:AZ125"/>
    <mergeCell ref="BA125:BF125"/>
    <mergeCell ref="BG125:BL125"/>
    <mergeCell ref="B123:AV123"/>
    <mergeCell ref="AW123:AZ124"/>
    <mergeCell ref="BA123:BF124"/>
    <mergeCell ref="BG123:BL124"/>
    <mergeCell ref="BW123:BW124"/>
    <mergeCell ref="BX123:BX124"/>
    <mergeCell ref="BY126:BY127"/>
    <mergeCell ref="B127:AV127"/>
    <mergeCell ref="B128:AV128"/>
    <mergeCell ref="AW128:AZ128"/>
    <mergeCell ref="BA128:BF128"/>
    <mergeCell ref="BG128:BL128"/>
    <mergeCell ref="BM128:BU128"/>
    <mergeCell ref="B126:AV126"/>
    <mergeCell ref="AW126:AZ127"/>
    <mergeCell ref="BA126:BF127"/>
    <mergeCell ref="BG126:BL127"/>
    <mergeCell ref="BW126:BW127"/>
    <mergeCell ref="BX126:BX127"/>
    <mergeCell ref="B129:AV129"/>
    <mergeCell ref="AW129:AZ129"/>
    <mergeCell ref="BA129:BF129"/>
    <mergeCell ref="BG129:BL129"/>
    <mergeCell ref="BM129:BU129"/>
    <mergeCell ref="B130:AV131"/>
    <mergeCell ref="AW130:AZ131"/>
    <mergeCell ref="BA130:BF131"/>
    <mergeCell ref="BG130:BL131"/>
    <mergeCell ref="BM130:BU131"/>
    <mergeCell ref="CB130:CB131"/>
    <mergeCell ref="CC130:CC131"/>
    <mergeCell ref="B132:AV132"/>
    <mergeCell ref="AW132:AZ132"/>
    <mergeCell ref="BA132:BF132"/>
    <mergeCell ref="BG132:BL132"/>
    <mergeCell ref="BM132:BU132"/>
    <mergeCell ref="BV130:BV131"/>
    <mergeCell ref="BW130:BW131"/>
    <mergeCell ref="BX130:BX131"/>
    <mergeCell ref="BY130:BY131"/>
    <mergeCell ref="BZ130:BZ131"/>
    <mergeCell ref="CA130:CA131"/>
    <mergeCell ref="B133:AV133"/>
    <mergeCell ref="AW133:AZ133"/>
    <mergeCell ref="BA133:BF133"/>
    <mergeCell ref="BG133:BL133"/>
    <mergeCell ref="BM133:BU133"/>
    <mergeCell ref="B134:AV134"/>
    <mergeCell ref="AW134:AZ134"/>
    <mergeCell ref="BA134:BF134"/>
    <mergeCell ref="BG134:BL134"/>
    <mergeCell ref="BM134:BU134"/>
    <mergeCell ref="B135:AV135"/>
    <mergeCell ref="AW135:AZ135"/>
    <mergeCell ref="BA135:BF135"/>
    <mergeCell ref="BG135:BL135"/>
    <mergeCell ref="BM135:BU135"/>
    <mergeCell ref="B136:AV136"/>
    <mergeCell ref="AW136:AZ136"/>
    <mergeCell ref="BA136:BF136"/>
    <mergeCell ref="BG136:BL136"/>
    <mergeCell ref="BM136:BU136"/>
    <mergeCell ref="B137:AV137"/>
    <mergeCell ref="AW137:AZ137"/>
    <mergeCell ref="BA137:BF137"/>
    <mergeCell ref="BG137:BL137"/>
    <mergeCell ref="BM137:BU137"/>
    <mergeCell ref="B138:AV138"/>
    <mergeCell ref="AW138:AZ139"/>
    <mergeCell ref="BA138:BF139"/>
    <mergeCell ref="BG138:BL139"/>
    <mergeCell ref="BM138:BU138"/>
    <mergeCell ref="BW138:BW139"/>
    <mergeCell ref="BX138:BX139"/>
    <mergeCell ref="BY138:BY139"/>
    <mergeCell ref="B139:AV139"/>
    <mergeCell ref="BM139:BU139"/>
    <mergeCell ref="B140:AV140"/>
    <mergeCell ref="AW140:AZ141"/>
    <mergeCell ref="BA140:BF141"/>
    <mergeCell ref="BG140:BL141"/>
    <mergeCell ref="BM140:BU140"/>
    <mergeCell ref="BW140:BW141"/>
    <mergeCell ref="BX140:BX141"/>
    <mergeCell ref="BY140:BY141"/>
    <mergeCell ref="B141:AV141"/>
    <mergeCell ref="BM141:BU141"/>
    <mergeCell ref="B142:AV142"/>
    <mergeCell ref="AW142:AZ143"/>
    <mergeCell ref="BA142:BF143"/>
    <mergeCell ref="BG142:BL143"/>
    <mergeCell ref="BM142:BU142"/>
    <mergeCell ref="BW142:BW143"/>
    <mergeCell ref="BX142:BX143"/>
    <mergeCell ref="BY142:BY143"/>
    <mergeCell ref="B143:AV143"/>
    <mergeCell ref="BM143:BU143"/>
    <mergeCell ref="B144:AV144"/>
    <mergeCell ref="AW144:AZ144"/>
    <mergeCell ref="BA144:BF144"/>
    <mergeCell ref="BG144:BL144"/>
    <mergeCell ref="BM144:BU144"/>
    <mergeCell ref="B145:AV145"/>
    <mergeCell ref="AW145:AZ145"/>
    <mergeCell ref="BA145:BF145"/>
    <mergeCell ref="BG145:BL145"/>
    <mergeCell ref="BM145:BU145"/>
    <mergeCell ref="B146:AV146"/>
    <mergeCell ref="AW146:AZ146"/>
    <mergeCell ref="BA146:BF146"/>
    <mergeCell ref="BG146:BL146"/>
    <mergeCell ref="BM146:BU146"/>
    <mergeCell ref="B147:AV147"/>
    <mergeCell ref="AW147:AZ147"/>
    <mergeCell ref="BA147:BF147"/>
    <mergeCell ref="BG147:BL147"/>
    <mergeCell ref="BM147:BU147"/>
    <mergeCell ref="B148:AV148"/>
    <mergeCell ref="AW148:AZ148"/>
    <mergeCell ref="BA148:BF148"/>
    <mergeCell ref="BG148:BL148"/>
    <mergeCell ref="BM148:BU148"/>
    <mergeCell ref="B149:AV149"/>
    <mergeCell ref="AW149:AZ149"/>
    <mergeCell ref="BA149:BF149"/>
    <mergeCell ref="BG149:BL149"/>
    <mergeCell ref="BM149:BU149"/>
    <mergeCell ref="B150:AV150"/>
    <mergeCell ref="AW150:AZ150"/>
    <mergeCell ref="BA150:BF150"/>
    <mergeCell ref="BG150:BL150"/>
    <mergeCell ref="BM150:BU150"/>
    <mergeCell ref="B151:AV151"/>
    <mergeCell ref="AW151:AZ151"/>
    <mergeCell ref="BA151:BF151"/>
    <mergeCell ref="BG151:BL151"/>
    <mergeCell ref="BM151:BU151"/>
    <mergeCell ref="B152:AV152"/>
    <mergeCell ref="AW152:AZ152"/>
    <mergeCell ref="BA152:BF152"/>
    <mergeCell ref="BG152:BL152"/>
    <mergeCell ref="BM152:BU152"/>
    <mergeCell ref="B153:AV153"/>
    <mergeCell ref="AW153:AZ153"/>
    <mergeCell ref="BA153:BF153"/>
    <mergeCell ref="BG153:BL153"/>
    <mergeCell ref="BM153:BU153"/>
    <mergeCell ref="B154:AV154"/>
    <mergeCell ref="AW154:AZ154"/>
    <mergeCell ref="BA154:BF154"/>
    <mergeCell ref="BG154:BL154"/>
    <mergeCell ref="BM154:BU154"/>
    <mergeCell ref="B155:AV155"/>
    <mergeCell ref="AW155:AZ155"/>
    <mergeCell ref="BA155:BF155"/>
    <mergeCell ref="BG155:BL155"/>
    <mergeCell ref="BM155:BU155"/>
    <mergeCell ref="B156:AV156"/>
    <mergeCell ref="AW156:AZ156"/>
    <mergeCell ref="BA156:BF156"/>
    <mergeCell ref="BG156:BL156"/>
    <mergeCell ref="BM156:BU156"/>
    <mergeCell ref="BM158:BU158"/>
    <mergeCell ref="B159:AV159"/>
    <mergeCell ref="AW159:AZ159"/>
    <mergeCell ref="BA159:BF159"/>
    <mergeCell ref="BG159:BL159"/>
    <mergeCell ref="BM159:BU159"/>
    <mergeCell ref="B157:AV157"/>
    <mergeCell ref="AW157:AZ157"/>
    <mergeCell ref="BA157:BF157"/>
    <mergeCell ref="BG157:BL157"/>
    <mergeCell ref="B158:AV158"/>
    <mergeCell ref="AW158:AZ158"/>
    <mergeCell ref="BA158:BF158"/>
    <mergeCell ref="BG158:BL158"/>
    <mergeCell ref="B160:AV160"/>
    <mergeCell ref="AW160:AZ160"/>
    <mergeCell ref="BA160:BF160"/>
    <mergeCell ref="BG160:BL160"/>
    <mergeCell ref="BM160:BU160"/>
    <mergeCell ref="B161:AV161"/>
    <mergeCell ref="AW161:AZ161"/>
    <mergeCell ref="BA161:BF161"/>
    <mergeCell ref="BG161:BL161"/>
    <mergeCell ref="BM161:BU161"/>
    <mergeCell ref="B162:AV162"/>
    <mergeCell ref="AW162:AZ162"/>
    <mergeCell ref="BA162:BF162"/>
    <mergeCell ref="BG162:BL162"/>
    <mergeCell ref="BM162:BU162"/>
    <mergeCell ref="B163:AV163"/>
    <mergeCell ref="AW163:AZ163"/>
    <mergeCell ref="BA163:BF163"/>
    <mergeCell ref="BG163:BL163"/>
    <mergeCell ref="BM163:BU163"/>
    <mergeCell ref="B164:AV164"/>
    <mergeCell ref="AW164:AZ164"/>
    <mergeCell ref="BA164:BF164"/>
    <mergeCell ref="BG164:BL164"/>
    <mergeCell ref="BM164:BU164"/>
    <mergeCell ref="B165:AV165"/>
    <mergeCell ref="AW165:AZ165"/>
    <mergeCell ref="BA165:BF165"/>
    <mergeCell ref="BG165:BL165"/>
    <mergeCell ref="BM165:BU165"/>
    <mergeCell ref="BV168:BV169"/>
    <mergeCell ref="B166:AV166"/>
    <mergeCell ref="AW166:AZ166"/>
    <mergeCell ref="BA166:BF166"/>
    <mergeCell ref="BG166:BL166"/>
    <mergeCell ref="BM166:BU166"/>
    <mergeCell ref="B167:AV167"/>
    <mergeCell ref="AW167:AZ167"/>
    <mergeCell ref="BA167:BF167"/>
    <mergeCell ref="BG167:BL167"/>
    <mergeCell ref="BM167:BU167"/>
    <mergeCell ref="B172:AV172"/>
    <mergeCell ref="B173:AV173"/>
    <mergeCell ref="AW173:AZ174"/>
    <mergeCell ref="BA173:BF174"/>
    <mergeCell ref="BG173:BL174"/>
    <mergeCell ref="BW173:BW174"/>
    <mergeCell ref="BM170:BU172"/>
    <mergeCell ref="BY168:BY169"/>
    <mergeCell ref="B169:AV169"/>
    <mergeCell ref="B170:AV170"/>
    <mergeCell ref="AW170:AZ172"/>
    <mergeCell ref="BA170:BF172"/>
    <mergeCell ref="BG170:BL172"/>
    <mergeCell ref="BW170:BW172"/>
    <mergeCell ref="BX170:BX172"/>
    <mergeCell ref="BY170:BY172"/>
    <mergeCell ref="B171:AV171"/>
    <mergeCell ref="B168:AV168"/>
    <mergeCell ref="AW168:AZ169"/>
    <mergeCell ref="BA168:BF169"/>
    <mergeCell ref="BG168:BL169"/>
    <mergeCell ref="BW168:BW169"/>
    <mergeCell ref="BX168:BX169"/>
    <mergeCell ref="BM168:BU169"/>
    <mergeCell ref="BX173:BX174"/>
    <mergeCell ref="BY173:BY174"/>
    <mergeCell ref="B174:AV174"/>
    <mergeCell ref="B175:AV175"/>
    <mergeCell ref="AW175:AZ175"/>
    <mergeCell ref="BA175:BF175"/>
    <mergeCell ref="BG175:BL175"/>
    <mergeCell ref="BM175:BU175"/>
    <mergeCell ref="BM173:BU174"/>
    <mergeCell ref="BW176:BW177"/>
    <mergeCell ref="BX176:BX177"/>
    <mergeCell ref="BY176:BY177"/>
    <mergeCell ref="BZ176:BZ177"/>
    <mergeCell ref="CA176:CA177"/>
    <mergeCell ref="CB176:CB177"/>
    <mergeCell ref="B176:AV176"/>
    <mergeCell ref="AW176:AZ177"/>
    <mergeCell ref="BA176:BF177"/>
    <mergeCell ref="BG176:BL177"/>
    <mergeCell ref="BM176:BU177"/>
    <mergeCell ref="BV176:BV177"/>
    <mergeCell ref="B177:AV177"/>
    <mergeCell ref="B178:AV178"/>
    <mergeCell ref="AW178:AZ178"/>
    <mergeCell ref="BA178:BF178"/>
    <mergeCell ref="BG178:BL178"/>
    <mergeCell ref="BM178:BU178"/>
    <mergeCell ref="B179:AV179"/>
    <mergeCell ref="AW179:AZ179"/>
    <mergeCell ref="BA179:BF179"/>
    <mergeCell ref="BG179:BL179"/>
    <mergeCell ref="BM179:BU179"/>
    <mergeCell ref="B180:AV180"/>
    <mergeCell ref="AW180:AZ180"/>
    <mergeCell ref="BA180:BF180"/>
    <mergeCell ref="BG180:BL180"/>
    <mergeCell ref="BM180:BU180"/>
    <mergeCell ref="B181:AV181"/>
    <mergeCell ref="AW181:AZ182"/>
    <mergeCell ref="BA181:BF182"/>
    <mergeCell ref="BG181:BL182"/>
    <mergeCell ref="BM181:BU182"/>
    <mergeCell ref="B211:CC213"/>
    <mergeCell ref="CB181:CB182"/>
    <mergeCell ref="B182:AV182"/>
    <mergeCell ref="B183:AV183"/>
    <mergeCell ref="AW183:AZ183"/>
    <mergeCell ref="BA183:BF183"/>
    <mergeCell ref="BG183:BL183"/>
    <mergeCell ref="BM183:BU183"/>
    <mergeCell ref="BV181:BV182"/>
    <mergeCell ref="CA181:CA182"/>
    <mergeCell ref="C189:Z189"/>
    <mergeCell ref="AC189:AU189"/>
    <mergeCell ref="AW189:BP189"/>
    <mergeCell ref="B197:CC198"/>
    <mergeCell ref="B200:CC202"/>
    <mergeCell ref="B203:CC204"/>
    <mergeCell ref="B205:CC207"/>
    <mergeCell ref="BW181:BW182"/>
    <mergeCell ref="BX181:BX182"/>
    <mergeCell ref="BY181:BY182"/>
    <mergeCell ref="BZ181:BZ182"/>
    <mergeCell ref="B208:CC209"/>
    <mergeCell ref="BZ173:BZ174"/>
    <mergeCell ref="CA173:CA174"/>
    <mergeCell ref="CB173:CB174"/>
    <mergeCell ref="CC173:CC174"/>
    <mergeCell ref="BZ168:BZ169"/>
    <mergeCell ref="CA168:CA169"/>
    <mergeCell ref="CB168:CB169"/>
    <mergeCell ref="CC168:CC169"/>
    <mergeCell ref="BZ170:BZ172"/>
    <mergeCell ref="CA170:CA172"/>
    <mergeCell ref="CB170:CB172"/>
    <mergeCell ref="CC170:CC172"/>
  </mergeCells>
  <pageMargins left="0.19685039370078741" right="0.19685039370078741" top="0.39370078740157483" bottom="0.19685039370078741" header="0.31496062992125984" footer="0.19685039370078741"/>
  <pageSetup paperSize="9" scale="59" fitToHeight="2" orientation="landscape" r:id="rId1"/>
  <headerFooter alignWithMargins="0"/>
  <rowBreaks count="1" manualBreakCount="1">
    <brk id="132" max="8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L29"/>
  <sheetViews>
    <sheetView showZeros="0" topLeftCell="C7" workbookViewId="0">
      <selection activeCell="C19" sqref="C19:D19"/>
    </sheetView>
  </sheetViews>
  <sheetFormatPr defaultRowHeight="14.4" x14ac:dyDescent="0.3"/>
  <cols>
    <col min="3" max="3" width="12.5546875" customWidth="1"/>
    <col min="4" max="4" width="38.5546875" customWidth="1"/>
    <col min="5" max="5" width="16" customWidth="1"/>
    <col min="6" max="6" width="14.5546875" customWidth="1"/>
    <col min="7" max="7" width="21.88671875" customWidth="1"/>
  </cols>
  <sheetData>
    <row r="2" spans="2:12" ht="15.6" x14ac:dyDescent="0.3">
      <c r="B2" s="969" t="s">
        <v>71</v>
      </c>
      <c r="C2" s="969"/>
      <c r="D2" s="969"/>
      <c r="E2" s="969"/>
      <c r="F2" s="969"/>
      <c r="G2" s="969"/>
    </row>
    <row r="4" spans="2:12" s="27" customFormat="1" ht="17.25" customHeight="1" thickBot="1" x14ac:dyDescent="0.35">
      <c r="B4" s="1009" t="s">
        <v>0</v>
      </c>
      <c r="C4" s="1009"/>
      <c r="D4" s="28">
        <v>244</v>
      </c>
      <c r="E4" s="25"/>
      <c r="F4" s="26"/>
      <c r="G4" s="26"/>
      <c r="H4" s="26"/>
      <c r="I4" s="26"/>
      <c r="J4" s="26"/>
      <c r="K4" s="26"/>
      <c r="L4" s="26"/>
    </row>
    <row r="6" spans="2:12" s="27" customFormat="1" ht="32.25" customHeight="1" thickBot="1" x14ac:dyDescent="0.35">
      <c r="B6" s="970" t="s">
        <v>1</v>
      </c>
      <c r="C6" s="970"/>
      <c r="D6" s="970"/>
      <c r="E6" s="1000" t="s">
        <v>135</v>
      </c>
      <c r="F6" s="1000"/>
      <c r="G6" s="1000"/>
      <c r="H6" s="23"/>
      <c r="I6" s="23"/>
      <c r="J6" s="23"/>
      <c r="K6" s="23"/>
      <c r="L6" s="26"/>
    </row>
    <row r="8" spans="2:12" ht="15.6" x14ac:dyDescent="0.3">
      <c r="B8" s="969" t="s">
        <v>243</v>
      </c>
      <c r="C8" s="969"/>
      <c r="D8" s="969"/>
      <c r="E8" s="969"/>
      <c r="F8" s="969"/>
      <c r="G8" s="969"/>
    </row>
    <row r="10" spans="2:12" ht="15" thickBot="1" x14ac:dyDescent="0.35">
      <c r="B10" s="53"/>
      <c r="C10" s="53"/>
      <c r="D10" s="53"/>
      <c r="E10" s="53"/>
      <c r="F10" s="53"/>
      <c r="G10" s="53"/>
    </row>
    <row r="11" spans="2:12" ht="46.5" customHeight="1" x14ac:dyDescent="0.3">
      <c r="B11" s="963" t="s">
        <v>17</v>
      </c>
      <c r="C11" s="974" t="s">
        <v>20</v>
      </c>
      <c r="D11" s="976"/>
      <c r="E11" s="963" t="s">
        <v>109</v>
      </c>
      <c r="F11" s="963" t="s">
        <v>246</v>
      </c>
      <c r="G11" s="963" t="s">
        <v>247</v>
      </c>
    </row>
    <row r="12" spans="2:12" ht="15" thickBot="1" x14ac:dyDescent="0.35">
      <c r="B12" s="965"/>
      <c r="C12" s="980"/>
      <c r="D12" s="982"/>
      <c r="E12" s="965"/>
      <c r="F12" s="965"/>
      <c r="G12" s="965"/>
    </row>
    <row r="13" spans="2:12" ht="16.2" thickBot="1" x14ac:dyDescent="0.35">
      <c r="B13" s="55">
        <v>1</v>
      </c>
      <c r="C13" s="998">
        <v>2</v>
      </c>
      <c r="D13" s="999"/>
      <c r="E13" s="58">
        <v>3</v>
      </c>
      <c r="F13" s="58">
        <v>4</v>
      </c>
      <c r="G13" s="58">
        <v>5</v>
      </c>
    </row>
    <row r="14" spans="2:12" ht="18" customHeight="1" thickBot="1" x14ac:dyDescent="0.35">
      <c r="B14" s="119">
        <v>1</v>
      </c>
      <c r="C14" s="1004" t="s">
        <v>244</v>
      </c>
      <c r="D14" s="1005"/>
      <c r="E14" s="76"/>
      <c r="F14" s="76" t="s">
        <v>138</v>
      </c>
      <c r="G14" s="60">
        <f>SUM(G16:G22)</f>
        <v>0</v>
      </c>
    </row>
    <row r="15" spans="2:12" ht="31.5" customHeight="1" thickBot="1" x14ac:dyDescent="0.35">
      <c r="B15" s="119"/>
      <c r="C15" s="93"/>
      <c r="D15" s="90" t="s">
        <v>7</v>
      </c>
      <c r="E15" s="76"/>
      <c r="F15" s="76"/>
      <c r="G15" s="60"/>
    </row>
    <row r="16" spans="2:12" ht="28.5" customHeight="1" thickBot="1" x14ac:dyDescent="0.35">
      <c r="B16" s="119" t="s">
        <v>156</v>
      </c>
      <c r="C16" s="1033" t="s">
        <v>245</v>
      </c>
      <c r="D16" s="1034"/>
      <c r="E16" s="76"/>
      <c r="F16" s="95"/>
      <c r="G16" s="60">
        <f>E16*F16</f>
        <v>0</v>
      </c>
    </row>
    <row r="17" spans="2:7" ht="28.5" customHeight="1" thickBot="1" x14ac:dyDescent="0.35">
      <c r="B17" s="119" t="s">
        <v>166</v>
      </c>
      <c r="C17" s="1033"/>
      <c r="D17" s="1034"/>
      <c r="E17" s="76"/>
      <c r="F17" s="95"/>
      <c r="G17" s="60">
        <f t="shared" ref="G17:G28" si="0">E17*F17</f>
        <v>0</v>
      </c>
    </row>
    <row r="18" spans="2:7" ht="28.5" customHeight="1" thickBot="1" x14ac:dyDescent="0.35">
      <c r="B18" s="119" t="s">
        <v>167</v>
      </c>
      <c r="C18" s="1033"/>
      <c r="D18" s="1034"/>
      <c r="E18" s="76"/>
      <c r="F18" s="95"/>
      <c r="G18" s="60">
        <f t="shared" si="0"/>
        <v>0</v>
      </c>
    </row>
    <row r="19" spans="2:7" ht="28.5" customHeight="1" thickBot="1" x14ac:dyDescent="0.35">
      <c r="B19" s="119" t="s">
        <v>168</v>
      </c>
      <c r="C19" s="1033"/>
      <c r="D19" s="1034"/>
      <c r="E19" s="76"/>
      <c r="F19" s="95"/>
      <c r="G19" s="60">
        <f t="shared" si="0"/>
        <v>0</v>
      </c>
    </row>
    <row r="20" spans="2:7" ht="28.5" customHeight="1" thickBot="1" x14ac:dyDescent="0.35">
      <c r="B20" s="119" t="s">
        <v>169</v>
      </c>
      <c r="C20" s="1033"/>
      <c r="D20" s="1034"/>
      <c r="E20" s="76"/>
      <c r="F20" s="95"/>
      <c r="G20" s="60">
        <f t="shared" si="0"/>
        <v>0</v>
      </c>
    </row>
    <row r="21" spans="2:7" ht="28.5" customHeight="1" thickBot="1" x14ac:dyDescent="0.35">
      <c r="B21" s="119" t="s">
        <v>170</v>
      </c>
      <c r="C21" s="1033"/>
      <c r="D21" s="1034"/>
      <c r="E21" s="76"/>
      <c r="F21" s="95"/>
      <c r="G21" s="60">
        <f t="shared" si="0"/>
        <v>0</v>
      </c>
    </row>
    <row r="22" spans="2:7" ht="28.5" customHeight="1" thickBot="1" x14ac:dyDescent="0.35">
      <c r="B22" s="119" t="s">
        <v>171</v>
      </c>
      <c r="C22" s="1033"/>
      <c r="D22" s="1034"/>
      <c r="E22" s="76"/>
      <c r="F22" s="95"/>
      <c r="G22" s="60">
        <f t="shared" si="0"/>
        <v>0</v>
      </c>
    </row>
    <row r="23" spans="2:7" ht="18" customHeight="1" thickBot="1" x14ac:dyDescent="0.35">
      <c r="B23" s="119" t="s">
        <v>194</v>
      </c>
      <c r="C23" s="1004" t="s">
        <v>249</v>
      </c>
      <c r="D23" s="1005"/>
      <c r="E23" s="76"/>
      <c r="F23" s="76" t="s">
        <v>138</v>
      </c>
      <c r="G23" s="60">
        <f>SUM(G25:G28)</f>
        <v>0</v>
      </c>
    </row>
    <row r="24" spans="2:7" ht="31.5" customHeight="1" thickBot="1" x14ac:dyDescent="0.35">
      <c r="B24" s="119"/>
      <c r="C24" s="93"/>
      <c r="D24" s="90" t="s">
        <v>7</v>
      </c>
      <c r="E24" s="76"/>
      <c r="F24" s="76"/>
      <c r="G24" s="60"/>
    </row>
    <row r="25" spans="2:7" ht="28.5" customHeight="1" thickBot="1" x14ac:dyDescent="0.35">
      <c r="B25" s="119" t="s">
        <v>157</v>
      </c>
      <c r="C25" s="1033"/>
      <c r="D25" s="1034"/>
      <c r="E25" s="76"/>
      <c r="F25" s="95"/>
      <c r="G25" s="60">
        <f>E25*F25</f>
        <v>0</v>
      </c>
    </row>
    <row r="26" spans="2:7" ht="28.5" customHeight="1" thickBot="1" x14ac:dyDescent="0.35">
      <c r="B26" s="119" t="s">
        <v>158</v>
      </c>
      <c r="C26" s="1033"/>
      <c r="D26" s="1034"/>
      <c r="E26" s="76"/>
      <c r="F26" s="95"/>
      <c r="G26" s="60">
        <f>E26*F26</f>
        <v>0</v>
      </c>
    </row>
    <row r="27" spans="2:7" ht="28.5" customHeight="1" thickBot="1" x14ac:dyDescent="0.35">
      <c r="B27" s="119" t="s">
        <v>159</v>
      </c>
      <c r="C27" s="1033"/>
      <c r="D27" s="1034"/>
      <c r="E27" s="76"/>
      <c r="F27" s="95"/>
      <c r="G27" s="60">
        <f>E27*F27</f>
        <v>0</v>
      </c>
    </row>
    <row r="28" spans="2:7" ht="30.75" customHeight="1" thickBot="1" x14ac:dyDescent="0.35">
      <c r="B28" s="119" t="s">
        <v>160</v>
      </c>
      <c r="C28" s="1033"/>
      <c r="D28" s="1034"/>
      <c r="E28" s="76"/>
      <c r="F28" s="76"/>
      <c r="G28" s="60">
        <f t="shared" si="0"/>
        <v>0</v>
      </c>
    </row>
    <row r="29" spans="2:7" ht="16.2" thickBot="1" x14ac:dyDescent="0.35">
      <c r="B29" s="120"/>
      <c r="C29" s="966" t="s">
        <v>8</v>
      </c>
      <c r="D29" s="967"/>
      <c r="E29" s="76" t="s">
        <v>9</v>
      </c>
      <c r="F29" s="76" t="s">
        <v>9</v>
      </c>
      <c r="G29" s="60">
        <f>G14+G23</f>
        <v>0</v>
      </c>
    </row>
  </sheetData>
  <sheetProtection password="F958" sheet="1" objects="1" scenarios="1"/>
  <mergeCells count="25">
    <mergeCell ref="C19:D19"/>
    <mergeCell ref="B2:G2"/>
    <mergeCell ref="B4:C4"/>
    <mergeCell ref="B6:D6"/>
    <mergeCell ref="E6:G6"/>
    <mergeCell ref="B8:G8"/>
    <mergeCell ref="B11:B12"/>
    <mergeCell ref="C11:D12"/>
    <mergeCell ref="E11:E12"/>
    <mergeCell ref="F11:F12"/>
    <mergeCell ref="G11:G12"/>
    <mergeCell ref="C13:D13"/>
    <mergeCell ref="C14:D14"/>
    <mergeCell ref="C16:D16"/>
    <mergeCell ref="C17:D17"/>
    <mergeCell ref="C18:D18"/>
    <mergeCell ref="C27:D27"/>
    <mergeCell ref="C28:D28"/>
    <mergeCell ref="C29:D29"/>
    <mergeCell ref="C20:D20"/>
    <mergeCell ref="C21:D21"/>
    <mergeCell ref="C22:D22"/>
    <mergeCell ref="C23:D23"/>
    <mergeCell ref="C25:D25"/>
    <mergeCell ref="C26:D26"/>
  </mergeCells>
  <pageMargins left="0.70866141732283472" right="0.70866141732283472" top="0.74803149606299213" bottom="0.74803149606299213" header="0.31496062992125984" footer="0.31496062992125984"/>
  <pageSetup paperSize="9" scale="7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16"/>
  <sheetViews>
    <sheetView workbookViewId="0">
      <selection activeCell="V27" sqref="V27"/>
    </sheetView>
  </sheetViews>
  <sheetFormatPr defaultRowHeight="14.4" x14ac:dyDescent="0.3"/>
  <cols>
    <col min="3" max="3" width="15" customWidth="1"/>
    <col min="4" max="4" width="27.44140625" customWidth="1"/>
    <col min="5" max="5" width="21.5546875" customWidth="1"/>
    <col min="6" max="6" width="14" customWidth="1"/>
    <col min="7" max="7" width="10.5546875" customWidth="1"/>
    <col min="8" max="8" width="14.109375" customWidth="1"/>
  </cols>
  <sheetData>
    <row r="2" spans="2:12" ht="15.6" x14ac:dyDescent="0.3">
      <c r="B2" s="969" t="s">
        <v>18</v>
      </c>
      <c r="C2" s="969"/>
      <c r="D2" s="969"/>
      <c r="E2" s="969"/>
      <c r="F2" s="969"/>
      <c r="G2" s="969"/>
      <c r="H2" s="969"/>
    </row>
    <row r="3" spans="2:12" ht="17.25" customHeight="1" x14ac:dyDescent="0.3">
      <c r="B3" s="13"/>
      <c r="C3" s="13"/>
      <c r="D3" s="13"/>
      <c r="E3" s="21"/>
      <c r="F3" s="14"/>
      <c r="G3" s="14"/>
      <c r="H3" s="14"/>
    </row>
    <row r="4" spans="2:12" s="27" customFormat="1" ht="17.25" customHeight="1" thickBot="1" x14ac:dyDescent="0.35">
      <c r="B4" s="970" t="s">
        <v>0</v>
      </c>
      <c r="C4" s="970"/>
      <c r="D4" s="28">
        <v>112</v>
      </c>
      <c r="E4" s="25"/>
      <c r="F4" s="26"/>
      <c r="G4" s="26"/>
      <c r="H4" s="26"/>
      <c r="I4" s="26"/>
      <c r="J4" s="26"/>
      <c r="K4" s="26"/>
      <c r="L4" s="26"/>
    </row>
    <row r="5" spans="2:12" s="27" customFormat="1" ht="18" customHeight="1" x14ac:dyDescent="0.3">
      <c r="B5" s="393"/>
      <c r="C5" s="393"/>
      <c r="D5" s="393"/>
      <c r="E5" s="393"/>
      <c r="F5" s="25"/>
      <c r="G5" s="25"/>
      <c r="H5" s="25"/>
    </row>
    <row r="6" spans="2:12" s="27" customFormat="1" ht="18" customHeight="1" thickBot="1" x14ac:dyDescent="0.35">
      <c r="B6" s="970" t="s">
        <v>1</v>
      </c>
      <c r="C6" s="970"/>
      <c r="D6" s="970"/>
      <c r="E6" s="1000" t="s">
        <v>136</v>
      </c>
      <c r="F6" s="1000"/>
      <c r="G6" s="1000"/>
      <c r="H6" s="1000"/>
      <c r="I6" s="23"/>
      <c r="J6" s="23"/>
      <c r="K6" s="23"/>
      <c r="L6" s="26"/>
    </row>
    <row r="7" spans="2:12" ht="15.6" x14ac:dyDescent="0.3">
      <c r="B7" s="22"/>
      <c r="C7" s="22"/>
      <c r="D7" s="22"/>
      <c r="E7" s="22"/>
      <c r="F7" s="22"/>
      <c r="G7" s="22"/>
      <c r="H7" s="22"/>
    </row>
    <row r="8" spans="2:12" ht="15.6" x14ac:dyDescent="0.3">
      <c r="B8" s="969" t="s">
        <v>332</v>
      </c>
      <c r="C8" s="969"/>
      <c r="D8" s="969"/>
      <c r="E8" s="969"/>
      <c r="F8" s="969"/>
      <c r="G8" s="969"/>
      <c r="H8" s="969"/>
    </row>
    <row r="9" spans="2:12" ht="15" thickBot="1" x14ac:dyDescent="0.35"/>
    <row r="10" spans="2:12" ht="31.5" customHeight="1" x14ac:dyDescent="0.3">
      <c r="B10" s="963" t="s">
        <v>17</v>
      </c>
      <c r="C10" s="974" t="s">
        <v>20</v>
      </c>
      <c r="D10" s="976"/>
      <c r="E10" s="963" t="s">
        <v>29</v>
      </c>
      <c r="F10" s="963" t="s">
        <v>30</v>
      </c>
      <c r="G10" s="963" t="s">
        <v>28</v>
      </c>
      <c r="H10" s="963" t="s">
        <v>187</v>
      </c>
    </row>
    <row r="11" spans="2:12" ht="27" customHeight="1" x14ac:dyDescent="0.3">
      <c r="B11" s="964"/>
      <c r="C11" s="977"/>
      <c r="D11" s="979"/>
      <c r="E11" s="964"/>
      <c r="F11" s="964"/>
      <c r="G11" s="964"/>
      <c r="H11" s="964"/>
    </row>
    <row r="12" spans="2:12" ht="15.75" customHeight="1" thickBot="1" x14ac:dyDescent="0.35">
      <c r="B12" s="965"/>
      <c r="C12" s="980"/>
      <c r="D12" s="982"/>
      <c r="E12" s="965"/>
      <c r="F12" s="965"/>
      <c r="G12" s="965"/>
      <c r="H12" s="965"/>
    </row>
    <row r="13" spans="2:12" ht="16.2" thickBot="1" x14ac:dyDescent="0.35">
      <c r="B13" s="394">
        <v>1</v>
      </c>
      <c r="C13" s="998">
        <v>2</v>
      </c>
      <c r="D13" s="999"/>
      <c r="E13" s="395">
        <v>3</v>
      </c>
      <c r="F13" s="395">
        <v>4</v>
      </c>
      <c r="G13" s="395">
        <v>5</v>
      </c>
      <c r="H13" s="395">
        <v>6</v>
      </c>
    </row>
    <row r="14" spans="2:12" ht="87" customHeight="1" thickBot="1" x14ac:dyDescent="0.35">
      <c r="B14" s="392">
        <v>1</v>
      </c>
      <c r="C14" s="996" t="s">
        <v>333</v>
      </c>
      <c r="D14" s="997"/>
      <c r="E14" s="162" t="s">
        <v>9</v>
      </c>
      <c r="F14" s="163"/>
      <c r="G14" s="162" t="s">
        <v>9</v>
      </c>
      <c r="H14" s="162"/>
    </row>
    <row r="15" spans="2:12" ht="48.75" customHeight="1" thickBot="1" x14ac:dyDescent="0.35">
      <c r="B15" s="394">
        <v>2</v>
      </c>
      <c r="C15" s="996" t="s">
        <v>827</v>
      </c>
      <c r="D15" s="997"/>
      <c r="E15" s="60" t="s">
        <v>9</v>
      </c>
      <c r="F15" s="60" t="s">
        <v>9</v>
      </c>
      <c r="G15" s="60" t="s">
        <v>9</v>
      </c>
      <c r="H15" s="59"/>
    </row>
    <row r="16" spans="2:12" ht="16.2" thickBot="1" x14ac:dyDescent="0.35">
      <c r="B16" s="12"/>
      <c r="C16" s="986" t="s">
        <v>8</v>
      </c>
      <c r="D16" s="1043"/>
      <c r="E16" s="164" t="s">
        <v>9</v>
      </c>
      <c r="F16" s="165">
        <f>SUM(F14:F15)</f>
        <v>0</v>
      </c>
      <c r="G16" s="166" t="s">
        <v>9</v>
      </c>
      <c r="H16" s="167">
        <f>SUM(H14:H15)</f>
        <v>0</v>
      </c>
    </row>
  </sheetData>
  <mergeCells count="15">
    <mergeCell ref="H10:H12"/>
    <mergeCell ref="C13:D13"/>
    <mergeCell ref="C14:D14"/>
    <mergeCell ref="C15:D15"/>
    <mergeCell ref="C16:D16"/>
    <mergeCell ref="B2:H2"/>
    <mergeCell ref="B4:C4"/>
    <mergeCell ref="B6:D6"/>
    <mergeCell ref="E6:H6"/>
    <mergeCell ref="B8:H8"/>
    <mergeCell ref="B10:B12"/>
    <mergeCell ref="C10:D12"/>
    <mergeCell ref="E10:E12"/>
    <mergeCell ref="F10:F12"/>
    <mergeCell ref="G10:G12"/>
  </mergeCells>
  <pageMargins left="0.70866141732283472" right="0.70866141732283472" top="0.74803149606299213" bottom="0.74803149606299213" header="0.31496062992125984" footer="0.31496062992125984"/>
  <pageSetup paperSize="9" scale="72" orientation="portrait" horizontalDpi="180" verticalDpi="18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16"/>
  <sheetViews>
    <sheetView workbookViewId="0">
      <selection activeCell="H15" sqref="H15"/>
    </sheetView>
  </sheetViews>
  <sheetFormatPr defaultRowHeight="14.4" x14ac:dyDescent="0.3"/>
  <cols>
    <col min="3" max="3" width="15" customWidth="1"/>
    <col min="4" max="4" width="27.44140625" customWidth="1"/>
    <col min="5" max="5" width="21.5546875" customWidth="1"/>
    <col min="6" max="6" width="14" customWidth="1"/>
    <col min="7" max="7" width="10.5546875" customWidth="1"/>
    <col min="8" max="8" width="14.109375" customWidth="1"/>
  </cols>
  <sheetData>
    <row r="2" spans="2:12" ht="15.6" x14ac:dyDescent="0.3">
      <c r="B2" s="969" t="s">
        <v>18</v>
      </c>
      <c r="C2" s="969"/>
      <c r="D2" s="969"/>
      <c r="E2" s="969"/>
      <c r="F2" s="969"/>
      <c r="G2" s="969"/>
      <c r="H2" s="969"/>
    </row>
    <row r="3" spans="2:12" ht="17.25" customHeight="1" x14ac:dyDescent="0.3">
      <c r="B3" s="13"/>
      <c r="C3" s="13"/>
      <c r="D3" s="13"/>
      <c r="E3" s="21"/>
      <c r="F3" s="14"/>
      <c r="G3" s="14"/>
      <c r="H3" s="14"/>
    </row>
    <row r="4" spans="2:12" s="27" customFormat="1" ht="17.25" customHeight="1" thickBot="1" x14ac:dyDescent="0.35">
      <c r="B4" s="970" t="s">
        <v>0</v>
      </c>
      <c r="C4" s="970"/>
      <c r="D4" s="28">
        <v>112</v>
      </c>
      <c r="E4" s="25"/>
      <c r="F4" s="26"/>
      <c r="G4" s="26"/>
      <c r="H4" s="26"/>
      <c r="I4" s="26"/>
      <c r="J4" s="26"/>
      <c r="K4" s="26"/>
      <c r="L4" s="26"/>
    </row>
    <row r="5" spans="2:12" s="27" customFormat="1" ht="18" customHeight="1" x14ac:dyDescent="0.3">
      <c r="B5" s="154"/>
      <c r="C5" s="154"/>
      <c r="D5" s="154"/>
      <c r="E5" s="154"/>
      <c r="F5" s="25"/>
      <c r="G5" s="25"/>
      <c r="H5" s="25"/>
    </row>
    <row r="6" spans="2:12" s="27" customFormat="1" ht="18" customHeight="1" thickBot="1" x14ac:dyDescent="0.35">
      <c r="B6" s="970" t="s">
        <v>1</v>
      </c>
      <c r="C6" s="970"/>
      <c r="D6" s="970"/>
      <c r="E6" s="1000" t="s">
        <v>136</v>
      </c>
      <c r="F6" s="1000"/>
      <c r="G6" s="1000"/>
      <c r="H6" s="1000"/>
      <c r="I6" s="23"/>
      <c r="J6" s="23"/>
      <c r="K6" s="23"/>
      <c r="L6" s="26"/>
    </row>
    <row r="7" spans="2:12" ht="15.6" x14ac:dyDescent="0.3">
      <c r="B7" s="22"/>
      <c r="C7" s="22"/>
      <c r="D7" s="22"/>
      <c r="E7" s="22"/>
      <c r="F7" s="22"/>
      <c r="G7" s="22"/>
      <c r="H7" s="22"/>
    </row>
    <row r="8" spans="2:12" ht="15.6" x14ac:dyDescent="0.3">
      <c r="B8" s="969" t="s">
        <v>332</v>
      </c>
      <c r="C8" s="969"/>
      <c r="D8" s="969"/>
      <c r="E8" s="969"/>
      <c r="F8" s="969"/>
      <c r="G8" s="969"/>
      <c r="H8" s="969"/>
    </row>
    <row r="9" spans="2:12" ht="15" thickBot="1" x14ac:dyDescent="0.35"/>
    <row r="10" spans="2:12" ht="31.5" customHeight="1" x14ac:dyDescent="0.3">
      <c r="B10" s="963" t="s">
        <v>17</v>
      </c>
      <c r="C10" s="974" t="s">
        <v>20</v>
      </c>
      <c r="D10" s="976"/>
      <c r="E10" s="963" t="s">
        <v>29</v>
      </c>
      <c r="F10" s="963" t="s">
        <v>30</v>
      </c>
      <c r="G10" s="963" t="s">
        <v>28</v>
      </c>
      <c r="H10" s="963" t="s">
        <v>187</v>
      </c>
    </row>
    <row r="11" spans="2:12" ht="27" customHeight="1" x14ac:dyDescent="0.3">
      <c r="B11" s="964"/>
      <c r="C11" s="977"/>
      <c r="D11" s="979"/>
      <c r="E11" s="964"/>
      <c r="F11" s="964"/>
      <c r="G11" s="964"/>
      <c r="H11" s="964"/>
    </row>
    <row r="12" spans="2:12" ht="15.75" customHeight="1" thickBot="1" x14ac:dyDescent="0.35">
      <c r="B12" s="965"/>
      <c r="C12" s="980"/>
      <c r="D12" s="982"/>
      <c r="E12" s="965"/>
      <c r="F12" s="965"/>
      <c r="G12" s="965"/>
      <c r="H12" s="965"/>
    </row>
    <row r="13" spans="2:12" ht="16.2" thickBot="1" x14ac:dyDescent="0.35">
      <c r="B13" s="160">
        <v>1</v>
      </c>
      <c r="C13" s="998">
        <v>2</v>
      </c>
      <c r="D13" s="999"/>
      <c r="E13" s="161">
        <v>3</v>
      </c>
      <c r="F13" s="161">
        <v>4</v>
      </c>
      <c r="G13" s="161">
        <v>5</v>
      </c>
      <c r="H13" s="161">
        <v>6</v>
      </c>
    </row>
    <row r="14" spans="2:12" ht="87" customHeight="1" thickBot="1" x14ac:dyDescent="0.35">
      <c r="B14" s="153">
        <v>1</v>
      </c>
      <c r="C14" s="996" t="s">
        <v>333</v>
      </c>
      <c r="D14" s="997"/>
      <c r="E14" s="162" t="s">
        <v>9</v>
      </c>
      <c r="F14" s="163"/>
      <c r="G14" s="162" t="s">
        <v>9</v>
      </c>
      <c r="H14" s="162">
        <v>2000000</v>
      </c>
    </row>
    <row r="15" spans="2:12" ht="48.75" customHeight="1" thickBot="1" x14ac:dyDescent="0.35">
      <c r="B15" s="160">
        <v>2</v>
      </c>
      <c r="C15" s="996" t="s">
        <v>772</v>
      </c>
      <c r="D15" s="997"/>
      <c r="E15" s="60" t="s">
        <v>9</v>
      </c>
      <c r="F15" s="60" t="s">
        <v>9</v>
      </c>
      <c r="G15" s="60" t="s">
        <v>9</v>
      </c>
      <c r="H15" s="59"/>
    </row>
    <row r="16" spans="2:12" ht="16.2" thickBot="1" x14ac:dyDescent="0.35">
      <c r="B16" s="12"/>
      <c r="C16" s="986" t="s">
        <v>8</v>
      </c>
      <c r="D16" s="1043"/>
      <c r="E16" s="164" t="s">
        <v>9</v>
      </c>
      <c r="F16" s="165">
        <f>SUM(F14:F15)</f>
        <v>0</v>
      </c>
      <c r="G16" s="166" t="s">
        <v>9</v>
      </c>
      <c r="H16" s="167">
        <f>SUM(H14:H15)</f>
        <v>2000000</v>
      </c>
    </row>
  </sheetData>
  <mergeCells count="15">
    <mergeCell ref="B10:B12"/>
    <mergeCell ref="C10:D12"/>
    <mergeCell ref="E10:E12"/>
    <mergeCell ref="F10:F12"/>
    <mergeCell ref="G10:G12"/>
    <mergeCell ref="B2:H2"/>
    <mergeCell ref="B4:C4"/>
    <mergeCell ref="B6:D6"/>
    <mergeCell ref="E6:H6"/>
    <mergeCell ref="B8:H8"/>
    <mergeCell ref="C16:D16"/>
    <mergeCell ref="H10:H12"/>
    <mergeCell ref="C13:D13"/>
    <mergeCell ref="C14:D14"/>
    <mergeCell ref="C15:D15"/>
  </mergeCells>
  <pageMargins left="0.70866141732283472" right="0.70866141732283472" top="0.74803149606299213" bottom="0.74803149606299213" header="0.31496062992125984" footer="0.31496062992125984"/>
  <pageSetup paperSize="9" scale="72" orientation="portrait" horizontalDpi="180" verticalDpi="18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18"/>
  <sheetViews>
    <sheetView showZeros="0" topLeftCell="A4" workbookViewId="0">
      <selection activeCell="K26" sqref="K26"/>
    </sheetView>
  </sheetViews>
  <sheetFormatPr defaultRowHeight="14.4" x14ac:dyDescent="0.3"/>
  <cols>
    <col min="2" max="2" width="8.5546875" customWidth="1"/>
    <col min="3" max="3" width="33.88671875" customWidth="1"/>
    <col min="4" max="4" width="16" customWidth="1"/>
    <col min="5" max="5" width="16.44140625" customWidth="1"/>
    <col min="6" max="6" width="18.5546875" customWidth="1"/>
  </cols>
  <sheetData>
    <row r="2" spans="2:12" ht="15.6" x14ac:dyDescent="0.3">
      <c r="B2" s="969" t="s">
        <v>71</v>
      </c>
      <c r="C2" s="969"/>
      <c r="D2" s="969"/>
      <c r="E2" s="969"/>
      <c r="F2" s="969"/>
      <c r="G2" s="37"/>
    </row>
    <row r="4" spans="2:12" s="27" customFormat="1" ht="17.25" customHeight="1" thickBot="1" x14ac:dyDescent="0.35">
      <c r="B4" s="970" t="s">
        <v>0</v>
      </c>
      <c r="C4" s="970"/>
      <c r="D4" s="28">
        <v>244</v>
      </c>
      <c r="E4" s="25"/>
      <c r="F4" s="26"/>
      <c r="G4" s="26"/>
      <c r="H4" s="26"/>
      <c r="I4" s="26"/>
      <c r="J4" s="26"/>
      <c r="K4" s="26"/>
      <c r="L4" s="26"/>
    </row>
    <row r="6" spans="2:12" s="27" customFormat="1" ht="29.25" customHeight="1" thickBot="1" x14ac:dyDescent="0.35">
      <c r="B6" s="970" t="s">
        <v>1</v>
      </c>
      <c r="C6" s="970"/>
      <c r="D6" s="1000" t="s">
        <v>136</v>
      </c>
      <c r="E6" s="1000"/>
      <c r="F6" s="1000"/>
      <c r="G6" s="23"/>
      <c r="H6" s="23"/>
      <c r="I6" s="23"/>
      <c r="J6" s="23"/>
      <c r="K6" s="23"/>
      <c r="L6" s="26"/>
    </row>
    <row r="8" spans="2:12" ht="15.6" x14ac:dyDescent="0.3">
      <c r="B8" s="969" t="s">
        <v>76</v>
      </c>
      <c r="C8" s="969"/>
      <c r="D8" s="969"/>
      <c r="E8" s="969"/>
      <c r="F8" s="969"/>
    </row>
    <row r="10" spans="2:12" ht="15" thickBot="1" x14ac:dyDescent="0.35">
      <c r="B10" s="156"/>
      <c r="C10" s="156"/>
      <c r="D10" s="156"/>
      <c r="E10" s="156"/>
      <c r="F10" s="156"/>
    </row>
    <row r="11" spans="2:12" ht="62.25" customHeight="1" x14ac:dyDescent="0.3">
      <c r="B11" s="159" t="s">
        <v>3</v>
      </c>
      <c r="C11" s="1014" t="s">
        <v>20</v>
      </c>
      <c r="D11" s="1014" t="s">
        <v>73</v>
      </c>
      <c r="E11" s="1014" t="s">
        <v>74</v>
      </c>
      <c r="F11" s="1014" t="s">
        <v>75</v>
      </c>
    </row>
    <row r="12" spans="2:12" ht="16.2" thickBot="1" x14ac:dyDescent="0.35">
      <c r="B12" s="160" t="s">
        <v>4</v>
      </c>
      <c r="C12" s="1015"/>
      <c r="D12" s="1015"/>
      <c r="E12" s="1015"/>
      <c r="F12" s="1015"/>
    </row>
    <row r="13" spans="2:12" ht="16.2" thickBot="1" x14ac:dyDescent="0.35">
      <c r="B13" s="160">
        <v>1</v>
      </c>
      <c r="C13" s="161">
        <v>2</v>
      </c>
      <c r="D13" s="161">
        <v>3</v>
      </c>
      <c r="E13" s="161">
        <v>4</v>
      </c>
      <c r="F13" s="161">
        <v>5</v>
      </c>
    </row>
    <row r="14" spans="2:12" ht="31.8" thickBot="1" x14ac:dyDescent="0.35">
      <c r="B14" s="99">
        <v>1</v>
      </c>
      <c r="C14" s="158" t="s">
        <v>347</v>
      </c>
      <c r="D14" s="71">
        <v>4</v>
      </c>
      <c r="E14" s="76"/>
      <c r="F14" s="60">
        <f>D14*E14</f>
        <v>0</v>
      </c>
    </row>
    <row r="15" spans="2:12" ht="16.2" thickBot="1" x14ac:dyDescent="0.35">
      <c r="B15" s="99">
        <v>2</v>
      </c>
      <c r="C15" s="158">
        <v>64039</v>
      </c>
      <c r="D15" s="71"/>
      <c r="E15" s="76"/>
      <c r="F15" s="60">
        <f>D15*E15</f>
        <v>0</v>
      </c>
    </row>
    <row r="16" spans="2:12" ht="16.2" thickBot="1" x14ac:dyDescent="0.35">
      <c r="B16" s="99">
        <v>3</v>
      </c>
      <c r="C16" s="100">
        <v>64035</v>
      </c>
      <c r="D16" s="71"/>
      <c r="E16" s="76"/>
      <c r="F16" s="60">
        <f>D16*E16</f>
        <v>0</v>
      </c>
    </row>
    <row r="17" spans="2:6" ht="16.2" thickBot="1" x14ac:dyDescent="0.35">
      <c r="B17" s="99">
        <v>4</v>
      </c>
      <c r="C17" s="100"/>
      <c r="D17" s="71"/>
      <c r="E17" s="76"/>
      <c r="F17" s="60">
        <f>D17*E17</f>
        <v>0</v>
      </c>
    </row>
    <row r="18" spans="2:6" ht="16.2" thickBot="1" x14ac:dyDescent="0.35">
      <c r="B18" s="81"/>
      <c r="C18" s="30" t="s">
        <v>8</v>
      </c>
      <c r="D18" s="161"/>
      <c r="E18" s="60"/>
      <c r="F18" s="60">
        <f>SUM(F14:F17)</f>
        <v>0</v>
      </c>
    </row>
  </sheetData>
  <mergeCells count="9">
    <mergeCell ref="C11:C12"/>
    <mergeCell ref="D11:D12"/>
    <mergeCell ref="E11:E12"/>
    <mergeCell ref="F11:F12"/>
    <mergeCell ref="B2:F2"/>
    <mergeCell ref="B4:C4"/>
    <mergeCell ref="B6:C6"/>
    <mergeCell ref="D6:F6"/>
    <mergeCell ref="B8:F8"/>
  </mergeCells>
  <pageMargins left="0.70866141732283472" right="0.70866141732283472" top="0.74803149606299213" bottom="0.74803149606299213" header="0.31496062992125984" footer="0.31496062992125984"/>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54"/>
  <sheetViews>
    <sheetView showZeros="0" topLeftCell="A16" workbookViewId="0">
      <selection activeCell="M32" sqref="M32"/>
    </sheetView>
  </sheetViews>
  <sheetFormatPr defaultRowHeight="14.4" x14ac:dyDescent="0.3"/>
  <cols>
    <col min="3" max="3" width="14.44140625" customWidth="1"/>
    <col min="4" max="4" width="26.109375" customWidth="1"/>
    <col min="5" max="5" width="14.5546875" customWidth="1"/>
    <col min="6" max="6" width="13.5546875" customWidth="1"/>
    <col min="7" max="7" width="9.44140625" customWidth="1"/>
    <col min="8" max="8" width="18.109375" customWidth="1"/>
  </cols>
  <sheetData>
    <row r="2" spans="2:12" ht="15.6" x14ac:dyDescent="0.3">
      <c r="B2" s="969" t="s">
        <v>71</v>
      </c>
      <c r="C2" s="969"/>
      <c r="D2" s="969"/>
      <c r="E2" s="969"/>
      <c r="F2" s="969"/>
      <c r="G2" s="969"/>
      <c r="H2" s="969"/>
    </row>
    <row r="4" spans="2:12" s="27" customFormat="1" ht="17.25" customHeight="1" thickBot="1" x14ac:dyDescent="0.35">
      <c r="B4" s="1009" t="s">
        <v>0</v>
      </c>
      <c r="C4" s="1009"/>
      <c r="D4" s="28">
        <v>244</v>
      </c>
      <c r="E4" s="25"/>
      <c r="F4" s="26"/>
      <c r="G4" s="26"/>
      <c r="H4" s="26"/>
      <c r="I4" s="26"/>
      <c r="J4" s="26"/>
      <c r="K4" s="26"/>
      <c r="L4" s="26"/>
    </row>
    <row r="6" spans="2:12" s="27" customFormat="1" ht="18" customHeight="1" thickBot="1" x14ac:dyDescent="0.35">
      <c r="B6" s="970" t="s">
        <v>1</v>
      </c>
      <c r="C6" s="970"/>
      <c r="D6" s="970"/>
      <c r="E6" s="1010" t="s">
        <v>135</v>
      </c>
      <c r="F6" s="1010"/>
      <c r="G6" s="1010"/>
      <c r="H6" s="1010"/>
      <c r="I6" s="23"/>
      <c r="J6" s="23"/>
      <c r="K6" s="23"/>
      <c r="L6" s="26"/>
    </row>
    <row r="8" spans="2:12" ht="15.6" x14ac:dyDescent="0.3">
      <c r="B8" s="969" t="s">
        <v>86</v>
      </c>
      <c r="C8" s="969"/>
      <c r="D8" s="969"/>
      <c r="E8" s="969"/>
      <c r="F8" s="969"/>
      <c r="G8" s="969"/>
      <c r="H8" s="969"/>
    </row>
    <row r="10" spans="2:12" ht="15" thickBot="1" x14ac:dyDescent="0.35">
      <c r="B10" s="349"/>
      <c r="C10" s="349"/>
      <c r="D10" s="349"/>
      <c r="E10" s="349"/>
      <c r="F10" s="349"/>
      <c r="G10" s="349"/>
      <c r="H10" s="349"/>
    </row>
    <row r="11" spans="2:12" ht="62.25" customHeight="1" x14ac:dyDescent="0.3">
      <c r="B11" s="350" t="s">
        <v>3</v>
      </c>
      <c r="C11" s="974" t="s">
        <v>42</v>
      </c>
      <c r="D11" s="976"/>
      <c r="E11" s="963" t="s">
        <v>77</v>
      </c>
      <c r="F11" s="963" t="s">
        <v>78</v>
      </c>
      <c r="G11" s="963" t="s">
        <v>79</v>
      </c>
      <c r="H11" s="963" t="s">
        <v>80</v>
      </c>
    </row>
    <row r="12" spans="2:12" ht="16.2" thickBot="1" x14ac:dyDescent="0.35">
      <c r="B12" s="351" t="s">
        <v>4</v>
      </c>
      <c r="C12" s="980"/>
      <c r="D12" s="982"/>
      <c r="E12" s="965"/>
      <c r="F12" s="965"/>
      <c r="G12" s="965"/>
      <c r="H12" s="965"/>
    </row>
    <row r="13" spans="2:12" ht="16.2" thickBot="1" x14ac:dyDescent="0.35">
      <c r="B13" s="351">
        <v>1</v>
      </c>
      <c r="C13" s="998">
        <v>2</v>
      </c>
      <c r="D13" s="999"/>
      <c r="E13" s="352">
        <v>4</v>
      </c>
      <c r="F13" s="352">
        <v>5</v>
      </c>
      <c r="G13" s="352">
        <v>6</v>
      </c>
      <c r="H13" s="352">
        <v>7</v>
      </c>
    </row>
    <row r="14" spans="2:12" ht="15.75" customHeight="1" thickBot="1" x14ac:dyDescent="0.35">
      <c r="B14" s="86">
        <v>1</v>
      </c>
      <c r="C14" s="1052" t="s">
        <v>81</v>
      </c>
      <c r="D14" s="1053"/>
      <c r="E14" s="76">
        <v>25300</v>
      </c>
      <c r="F14" s="76"/>
      <c r="G14" s="76"/>
      <c r="H14" s="60">
        <f>SUM(H16:H21)</f>
        <v>0</v>
      </c>
    </row>
    <row r="15" spans="2:12" ht="16.2" thickBot="1" x14ac:dyDescent="0.35">
      <c r="B15" s="86"/>
      <c r="C15" s="101"/>
      <c r="D15" s="353" t="s">
        <v>82</v>
      </c>
      <c r="E15" s="76"/>
      <c r="F15" s="76"/>
      <c r="G15" s="76"/>
      <c r="H15" s="60"/>
    </row>
    <row r="16" spans="2:12" ht="30.75" customHeight="1" thickBot="1" x14ac:dyDescent="0.35">
      <c r="B16" s="86" t="s">
        <v>156</v>
      </c>
      <c r="C16" s="1050" t="s">
        <v>307</v>
      </c>
      <c r="D16" s="1051"/>
      <c r="E16" s="76"/>
      <c r="F16" s="76"/>
      <c r="G16" s="76">
        <v>1.1467419999999999</v>
      </c>
      <c r="H16" s="60">
        <f t="shared" ref="H16:H21" si="0">E16*F16*G16</f>
        <v>0</v>
      </c>
    </row>
    <row r="17" spans="2:8" ht="29.25" customHeight="1" thickBot="1" x14ac:dyDescent="0.35">
      <c r="B17" s="86" t="s">
        <v>166</v>
      </c>
      <c r="C17" s="1050" t="s">
        <v>308</v>
      </c>
      <c r="D17" s="1051"/>
      <c r="E17" s="76"/>
      <c r="F17" s="76"/>
      <c r="G17" s="76">
        <v>1.1467419999999999</v>
      </c>
      <c r="H17" s="60">
        <f t="shared" si="0"/>
        <v>0</v>
      </c>
    </row>
    <row r="18" spans="2:8" ht="29.25" customHeight="1" thickBot="1" x14ac:dyDescent="0.35">
      <c r="B18" s="86" t="s">
        <v>167</v>
      </c>
      <c r="C18" s="1050"/>
      <c r="D18" s="1051"/>
      <c r="E18" s="76"/>
      <c r="F18" s="76"/>
      <c r="G18" s="76"/>
      <c r="H18" s="60">
        <f t="shared" si="0"/>
        <v>0</v>
      </c>
    </row>
    <row r="19" spans="2:8" ht="29.25" customHeight="1" thickBot="1" x14ac:dyDescent="0.35">
      <c r="B19" s="86" t="s">
        <v>168</v>
      </c>
      <c r="C19" s="1050"/>
      <c r="D19" s="1051"/>
      <c r="E19" s="76"/>
      <c r="F19" s="76"/>
      <c r="G19" s="76"/>
      <c r="H19" s="60">
        <f t="shared" si="0"/>
        <v>0</v>
      </c>
    </row>
    <row r="20" spans="2:8" ht="29.25" customHeight="1" thickBot="1" x14ac:dyDescent="0.35">
      <c r="B20" s="86" t="s">
        <v>169</v>
      </c>
      <c r="C20" s="1050"/>
      <c r="D20" s="1051"/>
      <c r="E20" s="76"/>
      <c r="F20" s="76"/>
      <c r="G20" s="76"/>
      <c r="H20" s="60">
        <f t="shared" si="0"/>
        <v>0</v>
      </c>
    </row>
    <row r="21" spans="2:8" ht="29.25" customHeight="1" thickBot="1" x14ac:dyDescent="0.35">
      <c r="B21" s="86" t="s">
        <v>170</v>
      </c>
      <c r="C21" s="1050"/>
      <c r="D21" s="1051"/>
      <c r="E21" s="76"/>
      <c r="F21" s="76"/>
      <c r="G21" s="76"/>
      <c r="H21" s="60">
        <f t="shared" si="0"/>
        <v>0</v>
      </c>
    </row>
    <row r="22" spans="2:8" ht="16.2" thickBot="1" x14ac:dyDescent="0.35">
      <c r="B22" s="86" t="s">
        <v>194</v>
      </c>
      <c r="C22" s="1052" t="s">
        <v>83</v>
      </c>
      <c r="D22" s="1053"/>
      <c r="E22" s="76">
        <v>953.49</v>
      </c>
      <c r="F22" s="76"/>
      <c r="G22" s="76"/>
      <c r="H22" s="60">
        <f>SUM(H24:H29)</f>
        <v>0</v>
      </c>
    </row>
    <row r="23" spans="2:8" ht="16.2" thickBot="1" x14ac:dyDescent="0.35">
      <c r="B23" s="86"/>
      <c r="C23" s="101"/>
      <c r="D23" s="353" t="s">
        <v>82</v>
      </c>
      <c r="E23" s="76"/>
      <c r="F23" s="76"/>
      <c r="G23" s="76"/>
      <c r="H23" s="60"/>
    </row>
    <row r="24" spans="2:8" ht="27.75" customHeight="1" thickBot="1" x14ac:dyDescent="0.35">
      <c r="B24" s="86" t="s">
        <v>157</v>
      </c>
      <c r="C24" s="1050" t="s">
        <v>307</v>
      </c>
      <c r="D24" s="1051"/>
      <c r="E24" s="76"/>
      <c r="F24" s="76">
        <v>6232.76</v>
      </c>
      <c r="G24" s="76">
        <v>1</v>
      </c>
      <c r="H24" s="60">
        <f t="shared" ref="H24:H29" si="1">E24*F24*G24</f>
        <v>0</v>
      </c>
    </row>
    <row r="25" spans="2:8" ht="27.75" customHeight="1" thickBot="1" x14ac:dyDescent="0.35">
      <c r="B25" s="86" t="s">
        <v>158</v>
      </c>
      <c r="C25" s="1050" t="s">
        <v>308</v>
      </c>
      <c r="D25" s="1051"/>
      <c r="E25" s="76"/>
      <c r="F25" s="76">
        <v>6232.76</v>
      </c>
      <c r="G25" s="76">
        <v>1</v>
      </c>
      <c r="H25" s="60">
        <f t="shared" si="1"/>
        <v>0</v>
      </c>
    </row>
    <row r="26" spans="2:8" ht="27.75" customHeight="1" thickBot="1" x14ac:dyDescent="0.35">
      <c r="B26" s="86" t="s">
        <v>159</v>
      </c>
      <c r="C26" s="1050"/>
      <c r="D26" s="1051"/>
      <c r="E26" s="76"/>
      <c r="F26" s="76">
        <v>-419600</v>
      </c>
      <c r="G26" s="76">
        <v>1</v>
      </c>
      <c r="H26" s="60">
        <f t="shared" si="1"/>
        <v>0</v>
      </c>
    </row>
    <row r="27" spans="2:8" ht="27.75" customHeight="1" thickBot="1" x14ac:dyDescent="0.35">
      <c r="B27" s="86" t="s">
        <v>160</v>
      </c>
      <c r="C27" s="1050"/>
      <c r="D27" s="1051"/>
      <c r="E27" s="76"/>
      <c r="F27" s="76"/>
      <c r="G27" s="76"/>
      <c r="H27" s="60">
        <f t="shared" si="1"/>
        <v>0</v>
      </c>
    </row>
    <row r="28" spans="2:8" ht="27.75" customHeight="1" thickBot="1" x14ac:dyDescent="0.35">
      <c r="B28" s="86" t="s">
        <v>161</v>
      </c>
      <c r="C28" s="1050"/>
      <c r="D28" s="1051"/>
      <c r="E28" s="76"/>
      <c r="F28" s="76"/>
      <c r="G28" s="76"/>
      <c r="H28" s="60">
        <f t="shared" si="1"/>
        <v>0</v>
      </c>
    </row>
    <row r="29" spans="2:8" ht="27.75" customHeight="1" thickBot="1" x14ac:dyDescent="0.35">
      <c r="B29" s="86" t="s">
        <v>162</v>
      </c>
      <c r="C29" s="1050"/>
      <c r="D29" s="1051"/>
      <c r="E29" s="76"/>
      <c r="F29" s="76"/>
      <c r="G29" s="76"/>
      <c r="H29" s="60">
        <f t="shared" si="1"/>
        <v>0</v>
      </c>
    </row>
    <row r="30" spans="2:8" ht="16.2" thickBot="1" x14ac:dyDescent="0.35">
      <c r="B30" s="86" t="s">
        <v>195</v>
      </c>
      <c r="C30" s="1052" t="s">
        <v>84</v>
      </c>
      <c r="D30" s="1053"/>
      <c r="E30" s="76">
        <f>E32+E33</f>
        <v>0</v>
      </c>
      <c r="F30" s="76"/>
      <c r="G30" s="76"/>
      <c r="H30" s="60">
        <f>SUM(H32:H37)</f>
        <v>0</v>
      </c>
    </row>
    <row r="31" spans="2:8" ht="16.2" thickBot="1" x14ac:dyDescent="0.35">
      <c r="B31" s="86"/>
      <c r="C31" s="101"/>
      <c r="D31" s="353" t="s">
        <v>82</v>
      </c>
      <c r="E31" s="76"/>
      <c r="F31" s="76"/>
      <c r="G31" s="76"/>
      <c r="H31" s="60"/>
    </row>
    <row r="32" spans="2:8" ht="29.25" customHeight="1" thickBot="1" x14ac:dyDescent="0.35">
      <c r="B32" s="86" t="s">
        <v>196</v>
      </c>
      <c r="C32" s="1050" t="s">
        <v>307</v>
      </c>
      <c r="D32" s="1051"/>
      <c r="E32" s="76"/>
      <c r="F32" s="76"/>
      <c r="G32" s="76">
        <v>1.0222</v>
      </c>
      <c r="H32" s="60">
        <f t="shared" ref="H32:H37" si="2">E32*F32*G32</f>
        <v>0</v>
      </c>
    </row>
    <row r="33" spans="2:8" ht="29.25" customHeight="1" thickBot="1" x14ac:dyDescent="0.35">
      <c r="B33" s="86" t="s">
        <v>197</v>
      </c>
      <c r="C33" s="1050" t="s">
        <v>308</v>
      </c>
      <c r="D33" s="1051"/>
      <c r="E33" s="76"/>
      <c r="F33" s="76">
        <v>500500</v>
      </c>
      <c r="G33" s="76">
        <v>1</v>
      </c>
      <c r="H33" s="60">
        <f t="shared" si="2"/>
        <v>0</v>
      </c>
    </row>
    <row r="34" spans="2:8" ht="29.25" customHeight="1" thickBot="1" x14ac:dyDescent="0.35">
      <c r="B34" s="86" t="s">
        <v>198</v>
      </c>
      <c r="C34" s="1050"/>
      <c r="D34" s="1051"/>
      <c r="E34" s="76"/>
      <c r="F34" s="76"/>
      <c r="G34" s="76"/>
      <c r="H34" s="60">
        <f t="shared" si="2"/>
        <v>0</v>
      </c>
    </row>
    <row r="35" spans="2:8" ht="29.25" customHeight="1" thickBot="1" x14ac:dyDescent="0.35">
      <c r="B35" s="86" t="s">
        <v>199</v>
      </c>
      <c r="C35" s="1050"/>
      <c r="D35" s="1051"/>
      <c r="E35" s="76"/>
      <c r="F35" s="76"/>
      <c r="G35" s="76"/>
      <c r="H35" s="60">
        <f t="shared" si="2"/>
        <v>0</v>
      </c>
    </row>
    <row r="36" spans="2:8" ht="29.25" customHeight="1" thickBot="1" x14ac:dyDescent="0.35">
      <c r="B36" s="86" t="s">
        <v>200</v>
      </c>
      <c r="C36" s="1050"/>
      <c r="D36" s="1051"/>
      <c r="E36" s="76"/>
      <c r="F36" s="76"/>
      <c r="G36" s="76"/>
      <c r="H36" s="60">
        <f t="shared" si="2"/>
        <v>0</v>
      </c>
    </row>
    <row r="37" spans="2:8" ht="29.25" customHeight="1" thickBot="1" x14ac:dyDescent="0.35">
      <c r="B37" s="86" t="s">
        <v>201</v>
      </c>
      <c r="C37" s="1050"/>
      <c r="D37" s="1051"/>
      <c r="E37" s="76"/>
      <c r="F37" s="76"/>
      <c r="G37" s="76"/>
      <c r="H37" s="60">
        <f t="shared" si="2"/>
        <v>0</v>
      </c>
    </row>
    <row r="38" spans="2:8" ht="16.2" thickBot="1" x14ac:dyDescent="0.35">
      <c r="B38" s="86" t="s">
        <v>202</v>
      </c>
      <c r="C38" s="1052" t="s">
        <v>210</v>
      </c>
      <c r="D38" s="1053"/>
      <c r="E38" s="76">
        <f>E40+E41</f>
        <v>0</v>
      </c>
      <c r="F38" s="76"/>
      <c r="G38" s="76"/>
      <c r="H38" s="60">
        <f>SUM(H40:H45)</f>
        <v>0</v>
      </c>
    </row>
    <row r="39" spans="2:8" ht="16.2" thickBot="1" x14ac:dyDescent="0.35">
      <c r="B39" s="86"/>
      <c r="C39" s="101"/>
      <c r="D39" s="353" t="s">
        <v>82</v>
      </c>
      <c r="E39" s="76"/>
      <c r="F39" s="76"/>
      <c r="G39" s="76"/>
      <c r="H39" s="60"/>
    </row>
    <row r="40" spans="2:8" ht="29.25" customHeight="1" thickBot="1" x14ac:dyDescent="0.35">
      <c r="B40" s="86" t="s">
        <v>203</v>
      </c>
      <c r="C40" s="1050" t="s">
        <v>307</v>
      </c>
      <c r="D40" s="1051"/>
      <c r="E40" s="76"/>
      <c r="F40" s="76"/>
      <c r="G40" s="76">
        <v>1.0403</v>
      </c>
      <c r="H40" s="60">
        <f t="shared" ref="H40:H45" si="3">E40*F40*G40</f>
        <v>0</v>
      </c>
    </row>
    <row r="41" spans="2:8" ht="29.25" customHeight="1" thickBot="1" x14ac:dyDescent="0.35">
      <c r="B41" s="86" t="s">
        <v>204</v>
      </c>
      <c r="C41" s="1050" t="s">
        <v>308</v>
      </c>
      <c r="D41" s="1051"/>
      <c r="E41" s="76"/>
      <c r="F41" s="76"/>
      <c r="G41" s="76">
        <v>1.0403</v>
      </c>
      <c r="H41" s="60">
        <f t="shared" si="3"/>
        <v>0</v>
      </c>
    </row>
    <row r="42" spans="2:8" ht="29.25" customHeight="1" thickBot="1" x14ac:dyDescent="0.35">
      <c r="B42" s="86" t="s">
        <v>205</v>
      </c>
      <c r="C42" s="1050"/>
      <c r="D42" s="1051"/>
      <c r="E42" s="76"/>
      <c r="F42" s="76"/>
      <c r="G42" s="76"/>
      <c r="H42" s="60">
        <f t="shared" si="3"/>
        <v>0</v>
      </c>
    </row>
    <row r="43" spans="2:8" ht="29.25" customHeight="1" thickBot="1" x14ac:dyDescent="0.35">
      <c r="B43" s="86" t="s">
        <v>206</v>
      </c>
      <c r="C43" s="1050"/>
      <c r="D43" s="1051"/>
      <c r="E43" s="76"/>
      <c r="F43" s="76"/>
      <c r="G43" s="76"/>
      <c r="H43" s="60">
        <f t="shared" si="3"/>
        <v>0</v>
      </c>
    </row>
    <row r="44" spans="2:8" ht="29.25" customHeight="1" thickBot="1" x14ac:dyDescent="0.35">
      <c r="B44" s="86" t="s">
        <v>207</v>
      </c>
      <c r="C44" s="1050"/>
      <c r="D44" s="1051"/>
      <c r="E44" s="76"/>
      <c r="F44" s="76"/>
      <c r="G44" s="76"/>
      <c r="H44" s="60">
        <f t="shared" si="3"/>
        <v>0</v>
      </c>
    </row>
    <row r="45" spans="2:8" ht="29.25" customHeight="1" thickBot="1" x14ac:dyDescent="0.35">
      <c r="B45" s="86" t="s">
        <v>208</v>
      </c>
      <c r="C45" s="1050"/>
      <c r="D45" s="1051"/>
      <c r="E45" s="76"/>
      <c r="F45" s="76"/>
      <c r="G45" s="76"/>
      <c r="H45" s="60">
        <f t="shared" si="3"/>
        <v>0</v>
      </c>
    </row>
    <row r="46" spans="2:8" ht="16.2" thickBot="1" x14ac:dyDescent="0.35">
      <c r="B46" s="86" t="s">
        <v>211</v>
      </c>
      <c r="C46" s="1052" t="s">
        <v>85</v>
      </c>
      <c r="D46" s="1053"/>
      <c r="E46" s="76">
        <f>E48+E49</f>
        <v>0</v>
      </c>
      <c r="F46" s="76"/>
      <c r="G46" s="76"/>
      <c r="H46" s="60">
        <f>SUM(H48:H53)</f>
        <v>0</v>
      </c>
    </row>
    <row r="47" spans="2:8" ht="16.2" thickBot="1" x14ac:dyDescent="0.35">
      <c r="B47" s="86"/>
      <c r="C47" s="101"/>
      <c r="D47" s="353" t="s">
        <v>82</v>
      </c>
      <c r="E47" s="76"/>
      <c r="F47" s="76"/>
      <c r="G47" s="76"/>
      <c r="H47" s="60"/>
    </row>
    <row r="48" spans="2:8" ht="32.25" customHeight="1" thickBot="1" x14ac:dyDescent="0.35">
      <c r="B48" s="86" t="s">
        <v>212</v>
      </c>
      <c r="C48" s="1050" t="s">
        <v>307</v>
      </c>
      <c r="D48" s="1051"/>
      <c r="E48" s="76"/>
      <c r="F48" s="76"/>
      <c r="G48" s="76">
        <v>1.0676000000000001</v>
      </c>
      <c r="H48" s="60">
        <f t="shared" ref="H48:H53" si="4">E48*F48*G48</f>
        <v>0</v>
      </c>
    </row>
    <row r="49" spans="2:8" ht="32.25" customHeight="1" thickBot="1" x14ac:dyDescent="0.35">
      <c r="B49" s="86" t="s">
        <v>213</v>
      </c>
      <c r="C49" s="1050" t="s">
        <v>308</v>
      </c>
      <c r="D49" s="1051"/>
      <c r="E49" s="76"/>
      <c r="F49" s="76"/>
      <c r="G49" s="76">
        <v>1.0676000000000001</v>
      </c>
      <c r="H49" s="60">
        <f t="shared" si="4"/>
        <v>0</v>
      </c>
    </row>
    <row r="50" spans="2:8" ht="32.25" customHeight="1" thickBot="1" x14ac:dyDescent="0.35">
      <c r="B50" s="86" t="s">
        <v>214</v>
      </c>
      <c r="C50" s="1050"/>
      <c r="D50" s="1051"/>
      <c r="E50" s="76"/>
      <c r="F50" s="76"/>
      <c r="G50" s="76"/>
      <c r="H50" s="60"/>
    </row>
    <row r="51" spans="2:8" ht="32.25" customHeight="1" thickBot="1" x14ac:dyDescent="0.35">
      <c r="B51" s="86" t="s">
        <v>215</v>
      </c>
      <c r="C51" s="1050"/>
      <c r="D51" s="1051"/>
      <c r="E51" s="76"/>
      <c r="F51" s="76"/>
      <c r="G51" s="76"/>
      <c r="H51" s="60"/>
    </row>
    <row r="52" spans="2:8" ht="32.25" customHeight="1" thickBot="1" x14ac:dyDescent="0.35">
      <c r="B52" s="86" t="s">
        <v>216</v>
      </c>
      <c r="C52" s="1050"/>
      <c r="D52" s="1051"/>
      <c r="E52" s="76"/>
      <c r="F52" s="76"/>
      <c r="G52" s="76"/>
      <c r="H52" s="60">
        <f t="shared" si="4"/>
        <v>0</v>
      </c>
    </row>
    <row r="53" spans="2:8" ht="32.25" customHeight="1" thickBot="1" x14ac:dyDescent="0.35">
      <c r="B53" s="86" t="s">
        <v>217</v>
      </c>
      <c r="C53" s="1050"/>
      <c r="D53" s="1051"/>
      <c r="E53" s="76"/>
      <c r="F53" s="76"/>
      <c r="G53" s="76"/>
      <c r="H53" s="60">
        <f t="shared" si="4"/>
        <v>0</v>
      </c>
    </row>
    <row r="54" spans="2:8" ht="16.2" thickBot="1" x14ac:dyDescent="0.35">
      <c r="B54" s="86"/>
      <c r="C54" s="966" t="s">
        <v>8</v>
      </c>
      <c r="D54" s="967"/>
      <c r="E54" s="76" t="s">
        <v>9</v>
      </c>
      <c r="F54" s="76" t="s">
        <v>9</v>
      </c>
      <c r="G54" s="76" t="s">
        <v>9</v>
      </c>
      <c r="H54" s="60">
        <f>H14+H22+H30+H38+H46</f>
        <v>0</v>
      </c>
    </row>
  </sheetData>
  <mergeCells count="47">
    <mergeCell ref="C54:D54"/>
    <mergeCell ref="C48:D48"/>
    <mergeCell ref="C49:D49"/>
    <mergeCell ref="C50:D50"/>
    <mergeCell ref="C51:D51"/>
    <mergeCell ref="C52:D52"/>
    <mergeCell ref="C53:D53"/>
    <mergeCell ref="C42:D42"/>
    <mergeCell ref="C43:D43"/>
    <mergeCell ref="C44:D44"/>
    <mergeCell ref="C45:D45"/>
    <mergeCell ref="C46:D46"/>
    <mergeCell ref="C36:D36"/>
    <mergeCell ref="C37:D37"/>
    <mergeCell ref="C38:D38"/>
    <mergeCell ref="C40:D40"/>
    <mergeCell ref="C41:D41"/>
    <mergeCell ref="C30:D30"/>
    <mergeCell ref="C32:D32"/>
    <mergeCell ref="C33:D33"/>
    <mergeCell ref="C34:D34"/>
    <mergeCell ref="C35:D35"/>
    <mergeCell ref="C25:D25"/>
    <mergeCell ref="C26:D26"/>
    <mergeCell ref="C27:D27"/>
    <mergeCell ref="C28:D28"/>
    <mergeCell ref="C29:D29"/>
    <mergeCell ref="C19:D19"/>
    <mergeCell ref="C20:D20"/>
    <mergeCell ref="C21:D21"/>
    <mergeCell ref="C22:D22"/>
    <mergeCell ref="C24:D24"/>
    <mergeCell ref="C13:D13"/>
    <mergeCell ref="C14:D14"/>
    <mergeCell ref="C16:D16"/>
    <mergeCell ref="C17:D17"/>
    <mergeCell ref="C18:D18"/>
    <mergeCell ref="C11:D12"/>
    <mergeCell ref="E11:E12"/>
    <mergeCell ref="F11:F12"/>
    <mergeCell ref="G11:G12"/>
    <mergeCell ref="H11:H12"/>
    <mergeCell ref="B2:H2"/>
    <mergeCell ref="B4:C4"/>
    <mergeCell ref="B6:D6"/>
    <mergeCell ref="E6:H6"/>
    <mergeCell ref="B8:H8"/>
  </mergeCells>
  <pageMargins left="0.70866141732283472" right="0.70866141732283472" top="0.74803149606299213" bottom="0.74803149606299213" header="0.31496062992125984" footer="0.31496062992125984"/>
  <pageSetup paperSize="9" scale="5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9"/>
  <sheetViews>
    <sheetView topLeftCell="C30" workbookViewId="0">
      <selection activeCell="G38" sqref="G38"/>
    </sheetView>
  </sheetViews>
  <sheetFormatPr defaultRowHeight="14.4" x14ac:dyDescent="0.3"/>
  <cols>
    <col min="3" max="3" width="14.5546875" customWidth="1"/>
    <col min="4" max="4" width="40.44140625" customWidth="1"/>
    <col min="5" max="5" width="22.109375" customWidth="1"/>
    <col min="6" max="6" width="14.109375" customWidth="1"/>
    <col min="7" max="7" width="19.44140625" customWidth="1"/>
  </cols>
  <sheetData>
    <row r="2" spans="2:12" ht="15.6" x14ac:dyDescent="0.3">
      <c r="B2" s="1016" t="s">
        <v>71</v>
      </c>
      <c r="C2" s="1016"/>
      <c r="D2" s="1016"/>
      <c r="E2" s="1016"/>
      <c r="F2" s="1016"/>
      <c r="G2" s="1016"/>
      <c r="H2" s="38"/>
    </row>
    <row r="4" spans="2:12" s="27" customFormat="1" ht="17.25" customHeight="1" thickBot="1" x14ac:dyDescent="0.35">
      <c r="B4" s="970" t="s">
        <v>0</v>
      </c>
      <c r="C4" s="970"/>
      <c r="D4" s="28">
        <v>244</v>
      </c>
      <c r="E4" s="25"/>
      <c r="F4" s="26"/>
      <c r="G4" s="26"/>
      <c r="H4" s="26"/>
      <c r="I4" s="26"/>
      <c r="J4" s="26"/>
      <c r="K4" s="26"/>
      <c r="L4" s="26"/>
    </row>
    <row r="6" spans="2:12" s="27" customFormat="1" ht="18" customHeight="1" thickBot="1" x14ac:dyDescent="0.35">
      <c r="B6" s="970" t="s">
        <v>1</v>
      </c>
      <c r="C6" s="970"/>
      <c r="D6" s="970"/>
      <c r="E6" s="1010" t="s">
        <v>334</v>
      </c>
      <c r="F6" s="1010"/>
      <c r="G6" s="1010"/>
      <c r="H6" s="23"/>
      <c r="I6" s="23"/>
      <c r="J6" s="23"/>
      <c r="K6" s="23"/>
      <c r="L6" s="26"/>
    </row>
    <row r="8" spans="2:12" ht="15.6" x14ac:dyDescent="0.3">
      <c r="B8" s="969" t="s">
        <v>102</v>
      </c>
      <c r="C8" s="969"/>
      <c r="D8" s="969"/>
      <c r="E8" s="969"/>
      <c r="F8" s="969"/>
      <c r="G8" s="969"/>
    </row>
    <row r="10" spans="2:12" ht="15" thickBot="1" x14ac:dyDescent="0.35">
      <c r="B10" s="156"/>
      <c r="C10" s="156"/>
      <c r="D10" s="156"/>
      <c r="E10" s="156"/>
      <c r="F10" s="156"/>
      <c r="G10" s="156"/>
    </row>
    <row r="11" spans="2:12" ht="31.8" thickBot="1" x14ac:dyDescent="0.35">
      <c r="B11" s="34" t="s">
        <v>17</v>
      </c>
      <c r="C11" s="998" t="s">
        <v>20</v>
      </c>
      <c r="D11" s="999"/>
      <c r="E11" s="155" t="s">
        <v>87</v>
      </c>
      <c r="F11" s="155" t="s">
        <v>88</v>
      </c>
      <c r="G11" s="155" t="s">
        <v>89</v>
      </c>
    </row>
    <row r="12" spans="2:12" ht="16.2" thickBot="1" x14ac:dyDescent="0.35">
      <c r="B12" s="160">
        <v>1</v>
      </c>
      <c r="C12" s="998">
        <v>2</v>
      </c>
      <c r="D12" s="999"/>
      <c r="E12" s="161">
        <v>3</v>
      </c>
      <c r="F12" s="161">
        <v>4</v>
      </c>
      <c r="G12" s="161">
        <v>5</v>
      </c>
    </row>
    <row r="13" spans="2:12" ht="33.75" customHeight="1" thickBot="1" x14ac:dyDescent="0.35">
      <c r="B13" s="104">
        <v>1</v>
      </c>
      <c r="C13" s="996" t="s">
        <v>90</v>
      </c>
      <c r="D13" s="997"/>
      <c r="E13" s="161" t="s">
        <v>9</v>
      </c>
      <c r="F13" s="161" t="s">
        <v>9</v>
      </c>
      <c r="G13" s="60">
        <f>SUM(G15:G19)</f>
        <v>0</v>
      </c>
    </row>
    <row r="14" spans="2:12" ht="15.6" x14ac:dyDescent="0.3">
      <c r="B14" s="106"/>
      <c r="C14" s="107"/>
      <c r="D14" s="89" t="s">
        <v>7</v>
      </c>
      <c r="E14" s="108"/>
      <c r="F14" s="108"/>
      <c r="G14" s="77"/>
    </row>
    <row r="15" spans="2:12" ht="71.25" customHeight="1" thickBot="1" x14ac:dyDescent="0.35">
      <c r="B15" s="109" t="s">
        <v>156</v>
      </c>
      <c r="C15" s="110"/>
      <c r="D15" s="111" t="s">
        <v>335</v>
      </c>
      <c r="E15" s="112"/>
      <c r="F15" s="113"/>
      <c r="G15" s="114"/>
    </row>
    <row r="16" spans="2:12" ht="16.2" thickBot="1" x14ac:dyDescent="0.35">
      <c r="B16" s="109" t="s">
        <v>166</v>
      </c>
      <c r="C16" s="110"/>
      <c r="D16" s="111" t="s">
        <v>335</v>
      </c>
      <c r="E16" s="112"/>
      <c r="F16" s="113"/>
      <c r="G16" s="114"/>
    </row>
    <row r="17" spans="2:7" ht="16.2" thickBot="1" x14ac:dyDescent="0.35">
      <c r="B17" s="109" t="s">
        <v>167</v>
      </c>
      <c r="C17" s="110"/>
      <c r="D17" s="111" t="s">
        <v>336</v>
      </c>
      <c r="E17" s="112"/>
      <c r="F17" s="113"/>
      <c r="G17" s="114"/>
    </row>
    <row r="18" spans="2:7" ht="16.2" thickBot="1" x14ac:dyDescent="0.35">
      <c r="B18" s="109" t="s">
        <v>168</v>
      </c>
      <c r="C18" s="110"/>
      <c r="D18" s="111" t="s">
        <v>336</v>
      </c>
      <c r="E18" s="112"/>
      <c r="F18" s="113"/>
      <c r="G18" s="114"/>
    </row>
    <row r="19" spans="2:7" ht="80.25" customHeight="1" thickBot="1" x14ac:dyDescent="0.35">
      <c r="B19" s="109" t="s">
        <v>169</v>
      </c>
      <c r="C19" s="115"/>
      <c r="D19" s="116"/>
      <c r="E19" s="100"/>
      <c r="F19" s="71"/>
      <c r="G19" s="76"/>
    </row>
    <row r="20" spans="2:7" ht="16.5" customHeight="1" thickBot="1" x14ac:dyDescent="0.35">
      <c r="B20" s="104">
        <v>2</v>
      </c>
      <c r="C20" s="996" t="s">
        <v>95</v>
      </c>
      <c r="D20" s="997"/>
      <c r="E20" s="161" t="s">
        <v>9</v>
      </c>
      <c r="F20" s="161" t="s">
        <v>9</v>
      </c>
      <c r="G20" s="60">
        <f>SUM(G22:G24)</f>
        <v>0</v>
      </c>
    </row>
    <row r="21" spans="2:7" ht="15.6" x14ac:dyDescent="0.3">
      <c r="B21" s="105"/>
      <c r="C21" s="102"/>
      <c r="D21" s="19" t="s">
        <v>7</v>
      </c>
      <c r="E21" s="79"/>
      <c r="F21" s="79"/>
      <c r="G21" s="75"/>
    </row>
    <row r="22" spans="2:7" ht="53.25" customHeight="1" thickBot="1" x14ac:dyDescent="0.35">
      <c r="B22" s="109" t="s">
        <v>157</v>
      </c>
      <c r="C22" s="115"/>
      <c r="D22" s="116" t="s">
        <v>96</v>
      </c>
      <c r="E22" s="111"/>
      <c r="F22" s="113"/>
      <c r="G22" s="114"/>
    </row>
    <row r="23" spans="2:7" ht="44.25" customHeight="1" thickBot="1" x14ac:dyDescent="0.35">
      <c r="B23" s="109" t="s">
        <v>158</v>
      </c>
      <c r="C23" s="115"/>
      <c r="D23" s="116" t="s">
        <v>97</v>
      </c>
      <c r="E23" s="111"/>
      <c r="F23" s="113"/>
      <c r="G23" s="114"/>
    </row>
    <row r="24" spans="2:7" ht="49.5" customHeight="1" thickBot="1" x14ac:dyDescent="0.35">
      <c r="B24" s="109" t="s">
        <v>159</v>
      </c>
      <c r="C24" s="115"/>
      <c r="D24" s="116"/>
      <c r="E24" s="111"/>
      <c r="F24" s="113"/>
      <c r="G24" s="114"/>
    </row>
    <row r="25" spans="2:7" ht="16.2" thickBot="1" x14ac:dyDescent="0.35">
      <c r="B25" s="104">
        <v>3</v>
      </c>
      <c r="C25" s="996" t="s">
        <v>98</v>
      </c>
      <c r="D25" s="997"/>
      <c r="E25" s="161" t="s">
        <v>9</v>
      </c>
      <c r="F25" s="161" t="s">
        <v>9</v>
      </c>
      <c r="G25" s="60">
        <f>SUM(G27:G32)</f>
        <v>0</v>
      </c>
    </row>
    <row r="26" spans="2:7" ht="15.6" x14ac:dyDescent="0.3">
      <c r="B26" s="105"/>
      <c r="C26" s="102"/>
      <c r="D26" s="19" t="s">
        <v>7</v>
      </c>
      <c r="E26" s="79"/>
      <c r="F26" s="79"/>
      <c r="G26" s="75"/>
    </row>
    <row r="27" spans="2:7" ht="47.4" thickBot="1" x14ac:dyDescent="0.35">
      <c r="B27" s="109" t="s">
        <v>196</v>
      </c>
      <c r="C27" s="115"/>
      <c r="D27" s="116" t="s">
        <v>99</v>
      </c>
      <c r="E27" s="111"/>
      <c r="F27" s="113"/>
      <c r="G27" s="114"/>
    </row>
    <row r="28" spans="2:7" ht="63" thickBot="1" x14ac:dyDescent="0.35">
      <c r="B28" s="109" t="s">
        <v>197</v>
      </c>
      <c r="C28" s="115"/>
      <c r="D28" s="116" t="s">
        <v>337</v>
      </c>
      <c r="E28" s="111" t="s">
        <v>308</v>
      </c>
      <c r="F28" s="113">
        <v>1</v>
      </c>
      <c r="G28" s="114"/>
    </row>
    <row r="29" spans="2:7" ht="74.25" customHeight="1" thickBot="1" x14ac:dyDescent="0.35">
      <c r="B29" s="109" t="s">
        <v>198</v>
      </c>
      <c r="C29" s="115"/>
      <c r="D29" s="116" t="s">
        <v>338</v>
      </c>
      <c r="E29" s="111" t="s">
        <v>308</v>
      </c>
      <c r="F29" s="113">
        <v>1</v>
      </c>
      <c r="G29" s="114"/>
    </row>
    <row r="30" spans="2:7" ht="76.5" customHeight="1" thickBot="1" x14ac:dyDescent="0.35">
      <c r="B30" s="109" t="s">
        <v>199</v>
      </c>
      <c r="C30" s="115"/>
      <c r="D30" s="116"/>
      <c r="E30" s="111"/>
      <c r="F30" s="113"/>
      <c r="G30" s="114"/>
    </row>
    <row r="31" spans="2:7" ht="74.25" customHeight="1" thickBot="1" x14ac:dyDescent="0.35">
      <c r="B31" s="109" t="s">
        <v>200</v>
      </c>
      <c r="C31" s="115"/>
      <c r="D31" s="116"/>
      <c r="E31" s="111"/>
      <c r="F31" s="113"/>
      <c r="G31" s="114"/>
    </row>
    <row r="32" spans="2:7" ht="74.25" customHeight="1" thickBot="1" x14ac:dyDescent="0.35">
      <c r="B32" s="109" t="s">
        <v>201</v>
      </c>
      <c r="C32" s="115"/>
      <c r="D32" s="116"/>
      <c r="E32" s="111"/>
      <c r="F32" s="113"/>
      <c r="G32" s="114"/>
    </row>
    <row r="33" spans="2:7" ht="33" customHeight="1" thickBot="1" x14ac:dyDescent="0.35">
      <c r="B33" s="104">
        <v>4</v>
      </c>
      <c r="C33" s="996" t="s">
        <v>101</v>
      </c>
      <c r="D33" s="997"/>
      <c r="E33" s="161" t="s">
        <v>9</v>
      </c>
      <c r="F33" s="161" t="s">
        <v>9</v>
      </c>
      <c r="G33" s="60">
        <f>SUM(G35:G38)</f>
        <v>733700</v>
      </c>
    </row>
    <row r="34" spans="2:7" ht="16.2" thickBot="1" x14ac:dyDescent="0.35">
      <c r="B34" s="104"/>
      <c r="C34" s="103"/>
      <c r="D34" s="56" t="s">
        <v>7</v>
      </c>
      <c r="E34" s="80"/>
      <c r="F34" s="80"/>
      <c r="G34" s="60"/>
    </row>
    <row r="35" spans="2:7" ht="49.5" customHeight="1" thickBot="1" x14ac:dyDescent="0.35">
      <c r="B35" s="109" t="s">
        <v>203</v>
      </c>
      <c r="C35" s="115"/>
      <c r="D35" s="116" t="s">
        <v>783</v>
      </c>
      <c r="E35" s="100"/>
      <c r="F35" s="71"/>
      <c r="G35" s="76"/>
    </row>
    <row r="36" spans="2:7" ht="49.5" customHeight="1" thickBot="1" x14ac:dyDescent="0.35">
      <c r="B36" s="109" t="s">
        <v>204</v>
      </c>
      <c r="C36" s="115"/>
      <c r="D36" s="116" t="s">
        <v>789</v>
      </c>
      <c r="E36" s="100"/>
      <c r="F36" s="71"/>
      <c r="G36" s="76"/>
    </row>
    <row r="37" spans="2:7" ht="49.5" customHeight="1" thickBot="1" x14ac:dyDescent="0.35">
      <c r="B37" s="109" t="s">
        <v>205</v>
      </c>
      <c r="C37" s="115"/>
      <c r="D37" s="116">
        <v>64033</v>
      </c>
      <c r="E37" s="100"/>
      <c r="F37" s="71"/>
      <c r="G37" s="76">
        <v>733700</v>
      </c>
    </row>
    <row r="38" spans="2:7" ht="49.5" customHeight="1" thickBot="1" x14ac:dyDescent="0.35">
      <c r="B38" s="109" t="s">
        <v>206</v>
      </c>
      <c r="C38" s="115"/>
      <c r="D38" s="116" t="s">
        <v>821</v>
      </c>
      <c r="E38" s="100">
        <v>1</v>
      </c>
      <c r="F38" s="71">
        <v>1</v>
      </c>
      <c r="G38" s="76"/>
    </row>
    <row r="39" spans="2:7" ht="16.2" thickBot="1" x14ac:dyDescent="0.35">
      <c r="B39" s="104"/>
      <c r="C39" s="986" t="s">
        <v>8</v>
      </c>
      <c r="D39" s="987"/>
      <c r="E39" s="161" t="s">
        <v>9</v>
      </c>
      <c r="F39" s="161" t="s">
        <v>9</v>
      </c>
      <c r="G39" s="60">
        <f>G13+G20+G25+G33</f>
        <v>733700</v>
      </c>
    </row>
  </sheetData>
  <sheetProtection password="F958" sheet="1"/>
  <mergeCells count="12">
    <mergeCell ref="C33:D33"/>
    <mergeCell ref="C39:D39"/>
    <mergeCell ref="C11:D11"/>
    <mergeCell ref="C12:D12"/>
    <mergeCell ref="C13:D13"/>
    <mergeCell ref="C20:D20"/>
    <mergeCell ref="C25:D25"/>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5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56"/>
  <sheetViews>
    <sheetView topLeftCell="A4" workbookViewId="0">
      <selection activeCell="I50" sqref="I50"/>
    </sheetView>
  </sheetViews>
  <sheetFormatPr defaultRowHeight="14.4" x14ac:dyDescent="0.3"/>
  <cols>
    <col min="3" max="3" width="14" customWidth="1"/>
    <col min="4" max="4" width="51.109375" customWidth="1"/>
    <col min="5" max="5" width="16.44140625" customWidth="1"/>
    <col min="6" max="6" width="19.4414062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6" spans="2:12" s="27" customFormat="1" ht="33.75" customHeight="1" thickBot="1" x14ac:dyDescent="0.35">
      <c r="B6" s="970" t="s">
        <v>1</v>
      </c>
      <c r="C6" s="970"/>
      <c r="D6" s="970"/>
      <c r="E6" s="1000" t="s">
        <v>136</v>
      </c>
      <c r="F6" s="1000"/>
      <c r="G6" s="23"/>
      <c r="H6" s="23"/>
      <c r="I6" s="23"/>
      <c r="J6" s="23"/>
      <c r="K6" s="23"/>
      <c r="L6" s="26"/>
    </row>
    <row r="8" spans="2:12" ht="15.6" x14ac:dyDescent="0.3">
      <c r="B8" s="969" t="s">
        <v>108</v>
      </c>
      <c r="C8" s="969"/>
      <c r="D8" s="969"/>
      <c r="E8" s="969"/>
      <c r="F8" s="969"/>
    </row>
    <row r="10" spans="2:12" ht="15" thickBot="1" x14ac:dyDescent="0.35">
      <c r="B10" s="156"/>
      <c r="C10" s="156"/>
      <c r="D10" s="156"/>
      <c r="E10" s="156"/>
      <c r="F10" s="156"/>
    </row>
    <row r="11" spans="2:12" ht="27.75" customHeight="1" x14ac:dyDescent="0.3">
      <c r="B11" s="159" t="s">
        <v>3</v>
      </c>
      <c r="C11" s="1025" t="s">
        <v>20</v>
      </c>
      <c r="D11" s="1026"/>
      <c r="E11" s="1014" t="s">
        <v>103</v>
      </c>
      <c r="F11" s="1014" t="s">
        <v>104</v>
      </c>
    </row>
    <row r="12" spans="2:12" ht="16.2" thickBot="1" x14ac:dyDescent="0.35">
      <c r="B12" s="160" t="s">
        <v>4</v>
      </c>
      <c r="C12" s="1027"/>
      <c r="D12" s="1028"/>
      <c r="E12" s="1015"/>
      <c r="F12" s="1015"/>
    </row>
    <row r="13" spans="2:12" ht="16.2" thickBot="1" x14ac:dyDescent="0.35">
      <c r="B13" s="160">
        <v>1</v>
      </c>
      <c r="C13" s="998">
        <v>2</v>
      </c>
      <c r="D13" s="999"/>
      <c r="E13" s="161">
        <v>3</v>
      </c>
      <c r="F13" s="161">
        <v>4</v>
      </c>
    </row>
    <row r="14" spans="2:12" ht="32.25" customHeight="1" thickBot="1" x14ac:dyDescent="0.35">
      <c r="B14" s="117">
        <v>1</v>
      </c>
      <c r="C14" s="992" t="s">
        <v>105</v>
      </c>
      <c r="D14" s="993"/>
      <c r="E14" s="161" t="s">
        <v>9</v>
      </c>
      <c r="F14" s="60">
        <f>SUM(F16:F17)</f>
        <v>0</v>
      </c>
    </row>
    <row r="15" spans="2:12" ht="16.2" thickBot="1" x14ac:dyDescent="0.35">
      <c r="B15" s="117"/>
      <c r="C15" s="103"/>
      <c r="D15" s="56" t="s">
        <v>82</v>
      </c>
      <c r="E15" s="80"/>
      <c r="F15" s="60"/>
    </row>
    <row r="16" spans="2:12" ht="33" customHeight="1" thickBot="1" x14ac:dyDescent="0.35">
      <c r="B16" s="119" t="s">
        <v>156</v>
      </c>
      <c r="C16" s="1023"/>
      <c r="D16" s="1024"/>
      <c r="E16" s="71"/>
      <c r="F16" s="76"/>
    </row>
    <row r="17" spans="2:6" ht="38.25" customHeight="1" thickBot="1" x14ac:dyDescent="0.35">
      <c r="B17" s="119" t="s">
        <v>166</v>
      </c>
      <c r="C17" s="1023"/>
      <c r="D17" s="1024"/>
      <c r="E17" s="71"/>
      <c r="F17" s="76"/>
    </row>
    <row r="18" spans="2:6" ht="34.5" customHeight="1" thickBot="1" x14ac:dyDescent="0.35">
      <c r="B18" s="117" t="s">
        <v>194</v>
      </c>
      <c r="C18" s="1021" t="s">
        <v>106</v>
      </c>
      <c r="D18" s="1022"/>
      <c r="E18" s="161" t="s">
        <v>9</v>
      </c>
      <c r="F18" s="60">
        <f>SUM(F20:F23)</f>
        <v>0</v>
      </c>
    </row>
    <row r="19" spans="2:6" ht="16.2" thickBot="1" x14ac:dyDescent="0.35">
      <c r="B19" s="117"/>
      <c r="C19" s="103"/>
      <c r="D19" s="56" t="s">
        <v>82</v>
      </c>
      <c r="E19" s="161"/>
      <c r="F19" s="60"/>
    </row>
    <row r="20" spans="2:6" ht="16.2" thickBot="1" x14ac:dyDescent="0.35">
      <c r="B20" s="119" t="s">
        <v>157</v>
      </c>
      <c r="C20" s="1023"/>
      <c r="D20" s="1024"/>
      <c r="E20" s="71"/>
      <c r="F20" s="76"/>
    </row>
    <row r="21" spans="2:6" ht="16.2" thickBot="1" x14ac:dyDescent="0.35">
      <c r="B21" s="119" t="s">
        <v>158</v>
      </c>
      <c r="C21" s="1023"/>
      <c r="D21" s="1024"/>
      <c r="E21" s="71"/>
      <c r="F21" s="76"/>
    </row>
    <row r="22" spans="2:6" ht="16.2" thickBot="1" x14ac:dyDescent="0.35">
      <c r="B22" s="119" t="s">
        <v>159</v>
      </c>
      <c r="C22" s="1023"/>
      <c r="D22" s="1024"/>
      <c r="E22" s="71"/>
      <c r="F22" s="76"/>
    </row>
    <row r="23" spans="2:6" ht="16.2" thickBot="1" x14ac:dyDescent="0.35">
      <c r="B23" s="119" t="s">
        <v>160</v>
      </c>
      <c r="C23" s="1023"/>
      <c r="D23" s="1024"/>
      <c r="E23" s="71"/>
      <c r="F23" s="76"/>
    </row>
    <row r="24" spans="2:6" ht="31.5" customHeight="1" thickBot="1" x14ac:dyDescent="0.35">
      <c r="B24" s="117" t="s">
        <v>195</v>
      </c>
      <c r="C24" s="1021" t="s">
        <v>242</v>
      </c>
      <c r="D24" s="1022"/>
      <c r="E24" s="161" t="s">
        <v>9</v>
      </c>
      <c r="F24" s="60">
        <f>SUM(F26:F29)</f>
        <v>0</v>
      </c>
    </row>
    <row r="25" spans="2:6" ht="15.6" x14ac:dyDescent="0.3">
      <c r="B25" s="118"/>
      <c r="C25" s="102"/>
      <c r="D25" s="19" t="s">
        <v>7</v>
      </c>
      <c r="E25" s="83"/>
      <c r="F25" s="75"/>
    </row>
    <row r="26" spans="2:6" ht="16.2" thickBot="1" x14ac:dyDescent="0.35">
      <c r="B26" s="119" t="s">
        <v>196</v>
      </c>
      <c r="C26" s="1029"/>
      <c r="D26" s="1030"/>
      <c r="E26" s="71"/>
      <c r="F26" s="76"/>
    </row>
    <row r="27" spans="2:6" ht="16.2" thickBot="1" x14ac:dyDescent="0.35">
      <c r="B27" s="119" t="s">
        <v>197</v>
      </c>
      <c r="C27" s="1023"/>
      <c r="D27" s="1024"/>
      <c r="E27" s="71"/>
      <c r="F27" s="76"/>
    </row>
    <row r="28" spans="2:6" ht="16.2" thickBot="1" x14ac:dyDescent="0.35">
      <c r="B28" s="119" t="s">
        <v>198</v>
      </c>
      <c r="C28" s="1023"/>
      <c r="D28" s="1024"/>
      <c r="E28" s="71"/>
      <c r="F28" s="76"/>
    </row>
    <row r="29" spans="2:6" ht="16.2" thickBot="1" x14ac:dyDescent="0.35">
      <c r="B29" s="119" t="s">
        <v>199</v>
      </c>
      <c r="C29" s="1023"/>
      <c r="D29" s="1024"/>
      <c r="E29" s="71"/>
      <c r="F29" s="76"/>
    </row>
    <row r="30" spans="2:6" ht="31.5" customHeight="1" thickBot="1" x14ac:dyDescent="0.35">
      <c r="B30" s="117" t="s">
        <v>202</v>
      </c>
      <c r="C30" s="1021" t="s">
        <v>222</v>
      </c>
      <c r="D30" s="1022"/>
      <c r="E30" s="161" t="s">
        <v>9</v>
      </c>
      <c r="F30" s="60">
        <f>SUM(F32:F37)</f>
        <v>0</v>
      </c>
    </row>
    <row r="31" spans="2:6" ht="15.6" x14ac:dyDescent="0.3">
      <c r="B31" s="118"/>
      <c r="C31" s="102"/>
      <c r="D31" s="19" t="s">
        <v>7</v>
      </c>
      <c r="E31" s="83"/>
      <c r="F31" s="75"/>
    </row>
    <row r="32" spans="2:6" ht="16.2" thickBot="1" x14ac:dyDescent="0.35">
      <c r="B32" s="119" t="s">
        <v>203</v>
      </c>
      <c r="C32" s="1019"/>
      <c r="D32" s="1020"/>
      <c r="E32" s="71"/>
      <c r="F32" s="76"/>
    </row>
    <row r="33" spans="2:6" ht="16.2" thickBot="1" x14ac:dyDescent="0.35">
      <c r="B33" s="119" t="s">
        <v>204</v>
      </c>
      <c r="C33" s="1017"/>
      <c r="D33" s="1018"/>
      <c r="E33" s="71"/>
      <c r="F33" s="76"/>
    </row>
    <row r="34" spans="2:6" ht="16.2" thickBot="1" x14ac:dyDescent="0.35">
      <c r="B34" s="119" t="s">
        <v>205</v>
      </c>
      <c r="C34" s="1017"/>
      <c r="D34" s="1018"/>
      <c r="E34" s="71"/>
      <c r="F34" s="76"/>
    </row>
    <row r="35" spans="2:6" ht="16.2" thickBot="1" x14ac:dyDescent="0.35">
      <c r="B35" s="119" t="s">
        <v>206</v>
      </c>
      <c r="C35" s="1017"/>
      <c r="D35" s="1018"/>
      <c r="E35" s="71"/>
      <c r="F35" s="76"/>
    </row>
    <row r="36" spans="2:6" ht="16.2" thickBot="1" x14ac:dyDescent="0.35">
      <c r="B36" s="119" t="s">
        <v>207</v>
      </c>
      <c r="C36" s="1017"/>
      <c r="D36" s="1018"/>
      <c r="E36" s="71"/>
      <c r="F36" s="76"/>
    </row>
    <row r="37" spans="2:6" ht="16.2" thickBot="1" x14ac:dyDescent="0.35">
      <c r="B37" s="119" t="s">
        <v>208</v>
      </c>
      <c r="C37" s="1017"/>
      <c r="D37" s="1018"/>
      <c r="E37" s="71"/>
      <c r="F37" s="76"/>
    </row>
    <row r="38" spans="2:6" ht="31.5" customHeight="1" thickBot="1" x14ac:dyDescent="0.35">
      <c r="B38" s="117" t="s">
        <v>211</v>
      </c>
      <c r="C38" s="1021" t="s">
        <v>225</v>
      </c>
      <c r="D38" s="1022"/>
      <c r="E38" s="161" t="s">
        <v>9</v>
      </c>
      <c r="F38" s="60">
        <f>SUM(F40:F41)</f>
        <v>0</v>
      </c>
    </row>
    <row r="39" spans="2:6" ht="15.6" x14ac:dyDescent="0.3">
      <c r="B39" s="118"/>
      <c r="C39" s="102"/>
      <c r="D39" s="19" t="s">
        <v>7</v>
      </c>
      <c r="E39" s="83"/>
      <c r="F39" s="75"/>
    </row>
    <row r="40" spans="2:6" ht="16.2" thickBot="1" x14ac:dyDescent="0.35">
      <c r="B40" s="119" t="s">
        <v>212</v>
      </c>
      <c r="C40" s="1019"/>
      <c r="D40" s="1020"/>
      <c r="E40" s="71"/>
      <c r="F40" s="76"/>
    </row>
    <row r="41" spans="2:6" ht="16.2" thickBot="1" x14ac:dyDescent="0.35">
      <c r="B41" s="119" t="s">
        <v>213</v>
      </c>
      <c r="C41" s="1017"/>
      <c r="D41" s="1018"/>
      <c r="E41" s="71"/>
      <c r="F41" s="76"/>
    </row>
    <row r="42" spans="2:6" ht="31.5" customHeight="1" thickBot="1" x14ac:dyDescent="0.35">
      <c r="B42" s="117" t="s">
        <v>228</v>
      </c>
      <c r="C42" s="1021" t="s">
        <v>229</v>
      </c>
      <c r="D42" s="1022"/>
      <c r="E42" s="161" t="s">
        <v>9</v>
      </c>
      <c r="F42" s="60">
        <f>SUM(F44:F55)</f>
        <v>0</v>
      </c>
    </row>
    <row r="43" spans="2:6" ht="15.6" x14ac:dyDescent="0.3">
      <c r="B43" s="118"/>
      <c r="C43" s="102"/>
      <c r="D43" s="19" t="s">
        <v>7</v>
      </c>
      <c r="E43" s="83"/>
      <c r="F43" s="75"/>
    </row>
    <row r="44" spans="2:6" ht="39" customHeight="1" thickBot="1" x14ac:dyDescent="0.35">
      <c r="B44" s="119" t="s">
        <v>230</v>
      </c>
      <c r="C44" s="1019" t="s">
        <v>348</v>
      </c>
      <c r="D44" s="1020"/>
      <c r="E44" s="71">
        <v>4</v>
      </c>
      <c r="F44" s="76"/>
    </row>
    <row r="45" spans="2:6" ht="16.2" thickBot="1" x14ac:dyDescent="0.35">
      <c r="B45" s="119" t="s">
        <v>231</v>
      </c>
      <c r="C45" s="1017" t="s">
        <v>356</v>
      </c>
      <c r="D45" s="1018"/>
      <c r="E45" s="71"/>
      <c r="F45" s="76"/>
    </row>
    <row r="46" spans="2:6" ht="16.2" thickBot="1" x14ac:dyDescent="0.35">
      <c r="B46" s="119" t="s">
        <v>232</v>
      </c>
      <c r="C46" s="1054" t="s">
        <v>778</v>
      </c>
      <c r="D46" s="1055"/>
      <c r="E46" s="71"/>
      <c r="F46" s="76"/>
    </row>
    <row r="47" spans="2:6" ht="16.2" thickBot="1" x14ac:dyDescent="0.35">
      <c r="B47" s="119" t="s">
        <v>233</v>
      </c>
      <c r="C47" s="1054">
        <v>64035</v>
      </c>
      <c r="D47" s="1055"/>
      <c r="E47" s="71"/>
      <c r="F47" s="76"/>
    </row>
    <row r="48" spans="2:6" ht="16.2" thickBot="1" x14ac:dyDescent="0.35">
      <c r="B48" s="119" t="s">
        <v>234</v>
      </c>
      <c r="C48" s="1056" t="s">
        <v>804</v>
      </c>
      <c r="D48" s="1057"/>
      <c r="E48" s="71">
        <v>1</v>
      </c>
      <c r="F48" s="76">
        <f>235000-51000-184000</f>
        <v>0</v>
      </c>
    </row>
    <row r="49" spans="2:6" ht="16.2" thickBot="1" x14ac:dyDescent="0.35">
      <c r="B49" s="119" t="s">
        <v>235</v>
      </c>
      <c r="C49" s="1058" t="s">
        <v>784</v>
      </c>
      <c r="D49" s="1059"/>
      <c r="E49" s="71">
        <v>12</v>
      </c>
      <c r="F49" s="76"/>
    </row>
    <row r="50" spans="2:6" ht="16.2" thickBot="1" x14ac:dyDescent="0.35">
      <c r="B50" s="119" t="s">
        <v>236</v>
      </c>
      <c r="C50" s="1060" t="s">
        <v>786</v>
      </c>
      <c r="D50" s="1061"/>
      <c r="E50" s="71"/>
      <c r="F50" s="76"/>
    </row>
    <row r="51" spans="2:6" ht="16.2" thickBot="1" x14ac:dyDescent="0.35">
      <c r="B51" s="119" t="s">
        <v>237</v>
      </c>
      <c r="C51" s="1060" t="s">
        <v>785</v>
      </c>
      <c r="D51" s="1061"/>
      <c r="E51" s="71">
        <v>4</v>
      </c>
      <c r="F51" s="76">
        <v>0</v>
      </c>
    </row>
    <row r="52" spans="2:6" ht="16.2" thickBot="1" x14ac:dyDescent="0.35">
      <c r="B52" s="119" t="s">
        <v>238</v>
      </c>
      <c r="C52" s="1058"/>
      <c r="D52" s="1059"/>
      <c r="E52" s="71"/>
      <c r="F52" s="76"/>
    </row>
    <row r="53" spans="2:6" ht="16.2" thickBot="1" x14ac:dyDescent="0.35">
      <c r="B53" s="119" t="s">
        <v>239</v>
      </c>
      <c r="C53" s="1054" t="s">
        <v>787</v>
      </c>
      <c r="D53" s="1055"/>
      <c r="E53" s="71"/>
      <c r="F53" s="76"/>
    </row>
    <row r="54" spans="2:6" ht="16.2" thickBot="1" x14ac:dyDescent="0.35">
      <c r="B54" s="119" t="s">
        <v>240</v>
      </c>
      <c r="C54" s="1017"/>
      <c r="D54" s="1018"/>
      <c r="E54" s="71"/>
      <c r="F54" s="76"/>
    </row>
    <row r="55" spans="2:6" ht="16.2" thickBot="1" x14ac:dyDescent="0.35">
      <c r="B55" s="119" t="s">
        <v>241</v>
      </c>
      <c r="C55" s="1017"/>
      <c r="D55" s="1018"/>
      <c r="E55" s="71"/>
      <c r="F55" s="76"/>
    </row>
    <row r="56" spans="2:6" ht="16.2" thickBot="1" x14ac:dyDescent="0.35">
      <c r="B56" s="117"/>
      <c r="C56" s="986" t="s">
        <v>8</v>
      </c>
      <c r="D56" s="987"/>
      <c r="E56" s="161" t="s">
        <v>9</v>
      </c>
      <c r="F56" s="60">
        <f>F14+F18+F24+F30+F38+F42</f>
        <v>0</v>
      </c>
    </row>
  </sheetData>
  <mergeCells count="46">
    <mergeCell ref="C46:D46"/>
    <mergeCell ref="C47:D47"/>
    <mergeCell ref="C48:D48"/>
    <mergeCell ref="C55:D55"/>
    <mergeCell ref="C56:D56"/>
    <mergeCell ref="C49:D49"/>
    <mergeCell ref="C50:D50"/>
    <mergeCell ref="C51:D51"/>
    <mergeCell ref="C52:D52"/>
    <mergeCell ref="C53:D53"/>
    <mergeCell ref="C54:D54"/>
    <mergeCell ref="C40:D40"/>
    <mergeCell ref="C41:D41"/>
    <mergeCell ref="C42:D42"/>
    <mergeCell ref="C44:D44"/>
    <mergeCell ref="C45:D45"/>
    <mergeCell ref="C34:D34"/>
    <mergeCell ref="C35:D35"/>
    <mergeCell ref="C36:D36"/>
    <mergeCell ref="C37:D37"/>
    <mergeCell ref="C38:D38"/>
    <mergeCell ref="C28:D28"/>
    <mergeCell ref="C29:D29"/>
    <mergeCell ref="C30:D30"/>
    <mergeCell ref="C32:D32"/>
    <mergeCell ref="C33:D33"/>
    <mergeCell ref="C22:D22"/>
    <mergeCell ref="C23:D23"/>
    <mergeCell ref="C24:D24"/>
    <mergeCell ref="C26:D26"/>
    <mergeCell ref="C27:D27"/>
    <mergeCell ref="C16:D16"/>
    <mergeCell ref="C17:D17"/>
    <mergeCell ref="C18:D18"/>
    <mergeCell ref="C20:D20"/>
    <mergeCell ref="C21:D21"/>
    <mergeCell ref="C11:D12"/>
    <mergeCell ref="E11:E12"/>
    <mergeCell ref="F11:F12"/>
    <mergeCell ref="C13:D13"/>
    <mergeCell ref="C14:D14"/>
    <mergeCell ref="B2:G2"/>
    <mergeCell ref="B4:C4"/>
    <mergeCell ref="B6:D6"/>
    <mergeCell ref="E6:F6"/>
    <mergeCell ref="B8:F8"/>
  </mergeCells>
  <pageMargins left="0.70866141732283472" right="0.70866141732283472" top="0.74803149606299213" bottom="0.74803149606299213" header="0.31496062992125984" footer="0.31496062992125984"/>
  <pageSetup paperSize="9" scale="6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56"/>
  <sheetViews>
    <sheetView topLeftCell="C43" workbookViewId="0">
      <selection activeCell="F45" sqref="F45:F46"/>
    </sheetView>
  </sheetViews>
  <sheetFormatPr defaultRowHeight="14.4" x14ac:dyDescent="0.3"/>
  <cols>
    <col min="3" max="3" width="14" customWidth="1"/>
    <col min="4" max="4" width="51.109375" customWidth="1"/>
    <col min="5" max="5" width="16.44140625" customWidth="1"/>
    <col min="6" max="6" width="19.4414062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6" spans="2:12" s="27" customFormat="1" ht="33.75" customHeight="1" thickBot="1" x14ac:dyDescent="0.35">
      <c r="B6" s="970" t="s">
        <v>1</v>
      </c>
      <c r="C6" s="970"/>
      <c r="D6" s="970"/>
      <c r="E6" s="1000" t="s">
        <v>136</v>
      </c>
      <c r="F6" s="1000"/>
      <c r="G6" s="23"/>
      <c r="H6" s="23"/>
      <c r="I6" s="23"/>
      <c r="J6" s="23"/>
      <c r="K6" s="23"/>
      <c r="L6" s="26"/>
    </row>
    <row r="8" spans="2:12" ht="15.6" x14ac:dyDescent="0.3">
      <c r="B8" s="969" t="s">
        <v>108</v>
      </c>
      <c r="C8" s="969"/>
      <c r="D8" s="969"/>
      <c r="E8" s="969"/>
      <c r="F8" s="969"/>
    </row>
    <row r="10" spans="2:12" ht="15" thickBot="1" x14ac:dyDescent="0.35">
      <c r="B10" s="318"/>
      <c r="C10" s="318"/>
      <c r="D10" s="318"/>
      <c r="E10" s="318"/>
      <c r="F10" s="318"/>
    </row>
    <row r="11" spans="2:12" ht="27.75" customHeight="1" x14ac:dyDescent="0.3">
      <c r="B11" s="319" t="s">
        <v>3</v>
      </c>
      <c r="C11" s="1025" t="s">
        <v>20</v>
      </c>
      <c r="D11" s="1026"/>
      <c r="E11" s="1014" t="s">
        <v>103</v>
      </c>
      <c r="F11" s="1014" t="s">
        <v>104</v>
      </c>
    </row>
    <row r="12" spans="2:12" ht="16.2" thickBot="1" x14ac:dyDescent="0.35">
      <c r="B12" s="320" t="s">
        <v>4</v>
      </c>
      <c r="C12" s="1027"/>
      <c r="D12" s="1028"/>
      <c r="E12" s="1015"/>
      <c r="F12" s="1015"/>
    </row>
    <row r="13" spans="2:12" ht="16.2" thickBot="1" x14ac:dyDescent="0.35">
      <c r="B13" s="320">
        <v>1</v>
      </c>
      <c r="C13" s="998">
        <v>2</v>
      </c>
      <c r="D13" s="999"/>
      <c r="E13" s="321">
        <v>3</v>
      </c>
      <c r="F13" s="321">
        <v>4</v>
      </c>
    </row>
    <row r="14" spans="2:12" ht="32.25" customHeight="1" thickBot="1" x14ac:dyDescent="0.35">
      <c r="B14" s="117">
        <v>1</v>
      </c>
      <c r="C14" s="992" t="s">
        <v>105</v>
      </c>
      <c r="D14" s="993"/>
      <c r="E14" s="321" t="s">
        <v>9</v>
      </c>
      <c r="F14" s="60">
        <f>SUM(F16:F17)</f>
        <v>0</v>
      </c>
    </row>
    <row r="15" spans="2:12" ht="16.2" thickBot="1" x14ac:dyDescent="0.35">
      <c r="B15" s="117"/>
      <c r="C15" s="103"/>
      <c r="D15" s="56" t="s">
        <v>82</v>
      </c>
      <c r="E15" s="80"/>
      <c r="F15" s="60"/>
    </row>
    <row r="16" spans="2:12" ht="33" customHeight="1" thickBot="1" x14ac:dyDescent="0.35">
      <c r="B16" s="119" t="s">
        <v>156</v>
      </c>
      <c r="C16" s="1023"/>
      <c r="D16" s="1024"/>
      <c r="E16" s="71"/>
      <c r="F16" s="76"/>
    </row>
    <row r="17" spans="2:6" ht="38.25" customHeight="1" thickBot="1" x14ac:dyDescent="0.35">
      <c r="B17" s="119" t="s">
        <v>166</v>
      </c>
      <c r="C17" s="1023"/>
      <c r="D17" s="1024"/>
      <c r="E17" s="71"/>
      <c r="F17" s="76"/>
    </row>
    <row r="18" spans="2:6" ht="34.5" customHeight="1" thickBot="1" x14ac:dyDescent="0.35">
      <c r="B18" s="117" t="s">
        <v>194</v>
      </c>
      <c r="C18" s="1021" t="s">
        <v>106</v>
      </c>
      <c r="D18" s="1022"/>
      <c r="E18" s="321" t="s">
        <v>9</v>
      </c>
      <c r="F18" s="60">
        <f>SUM(F20:F23)</f>
        <v>0</v>
      </c>
    </row>
    <row r="19" spans="2:6" ht="16.2" thickBot="1" x14ac:dyDescent="0.35">
      <c r="B19" s="117"/>
      <c r="C19" s="103"/>
      <c r="D19" s="56" t="s">
        <v>82</v>
      </c>
      <c r="E19" s="321"/>
      <c r="F19" s="60"/>
    </row>
    <row r="20" spans="2:6" ht="16.2" thickBot="1" x14ac:dyDescent="0.35">
      <c r="B20" s="119" t="s">
        <v>157</v>
      </c>
      <c r="C20" s="1023"/>
      <c r="D20" s="1024"/>
      <c r="E20" s="71"/>
      <c r="F20" s="76"/>
    </row>
    <row r="21" spans="2:6" ht="16.2" thickBot="1" x14ac:dyDescent="0.35">
      <c r="B21" s="119" t="s">
        <v>158</v>
      </c>
      <c r="C21" s="1023"/>
      <c r="D21" s="1024"/>
      <c r="E21" s="71"/>
      <c r="F21" s="76"/>
    </row>
    <row r="22" spans="2:6" ht="16.2" thickBot="1" x14ac:dyDescent="0.35">
      <c r="B22" s="119" t="s">
        <v>159</v>
      </c>
      <c r="C22" s="1023"/>
      <c r="D22" s="1024"/>
      <c r="E22" s="71"/>
      <c r="F22" s="76"/>
    </row>
    <row r="23" spans="2:6" ht="16.2" thickBot="1" x14ac:dyDescent="0.35">
      <c r="B23" s="119" t="s">
        <v>160</v>
      </c>
      <c r="C23" s="1023"/>
      <c r="D23" s="1024"/>
      <c r="E23" s="71"/>
      <c r="F23" s="76"/>
    </row>
    <row r="24" spans="2:6" ht="31.5" customHeight="1" thickBot="1" x14ac:dyDescent="0.35">
      <c r="B24" s="117" t="s">
        <v>195</v>
      </c>
      <c r="C24" s="1021" t="s">
        <v>242</v>
      </c>
      <c r="D24" s="1022"/>
      <c r="E24" s="321" t="s">
        <v>9</v>
      </c>
      <c r="F24" s="60">
        <f>SUM(F26:F29)</f>
        <v>0</v>
      </c>
    </row>
    <row r="25" spans="2:6" ht="15.6" x14ac:dyDescent="0.3">
      <c r="B25" s="118"/>
      <c r="C25" s="102"/>
      <c r="D25" s="19" t="s">
        <v>7</v>
      </c>
      <c r="E25" s="83"/>
      <c r="F25" s="75"/>
    </row>
    <row r="26" spans="2:6" ht="16.2" thickBot="1" x14ac:dyDescent="0.35">
      <c r="B26" s="119" t="s">
        <v>196</v>
      </c>
      <c r="C26" s="1029"/>
      <c r="D26" s="1030"/>
      <c r="E26" s="71"/>
      <c r="F26" s="76"/>
    </row>
    <row r="27" spans="2:6" ht="16.2" thickBot="1" x14ac:dyDescent="0.35">
      <c r="B27" s="119" t="s">
        <v>197</v>
      </c>
      <c r="C27" s="1023"/>
      <c r="D27" s="1024"/>
      <c r="E27" s="71"/>
      <c r="F27" s="76"/>
    </row>
    <row r="28" spans="2:6" ht="16.2" thickBot="1" x14ac:dyDescent="0.35">
      <c r="B28" s="119" t="s">
        <v>198</v>
      </c>
      <c r="C28" s="1023"/>
      <c r="D28" s="1024"/>
      <c r="E28" s="71"/>
      <c r="F28" s="76"/>
    </row>
    <row r="29" spans="2:6" ht="16.2" thickBot="1" x14ac:dyDescent="0.35">
      <c r="B29" s="119" t="s">
        <v>199</v>
      </c>
      <c r="C29" s="1023"/>
      <c r="D29" s="1024"/>
      <c r="E29" s="71"/>
      <c r="F29" s="76"/>
    </row>
    <row r="30" spans="2:6" ht="31.5" customHeight="1" thickBot="1" x14ac:dyDescent="0.35">
      <c r="B30" s="117" t="s">
        <v>202</v>
      </c>
      <c r="C30" s="1021" t="s">
        <v>222</v>
      </c>
      <c r="D30" s="1022"/>
      <c r="E30" s="321" t="s">
        <v>9</v>
      </c>
      <c r="F30" s="60">
        <f>SUM(F32:F37)</f>
        <v>0</v>
      </c>
    </row>
    <row r="31" spans="2:6" ht="15.6" x14ac:dyDescent="0.3">
      <c r="B31" s="118"/>
      <c r="C31" s="102"/>
      <c r="D31" s="19" t="s">
        <v>7</v>
      </c>
      <c r="E31" s="83"/>
      <c r="F31" s="75"/>
    </row>
    <row r="32" spans="2:6" ht="16.2" thickBot="1" x14ac:dyDescent="0.35">
      <c r="B32" s="119" t="s">
        <v>203</v>
      </c>
      <c r="C32" s="1019"/>
      <c r="D32" s="1020"/>
      <c r="E32" s="71"/>
      <c r="F32" s="76"/>
    </row>
    <row r="33" spans="2:6" ht="16.2" thickBot="1" x14ac:dyDescent="0.35">
      <c r="B33" s="119" t="s">
        <v>204</v>
      </c>
      <c r="C33" s="1017"/>
      <c r="D33" s="1018"/>
      <c r="E33" s="71"/>
      <c r="F33" s="76"/>
    </row>
    <row r="34" spans="2:6" ht="16.2" thickBot="1" x14ac:dyDescent="0.35">
      <c r="B34" s="119" t="s">
        <v>205</v>
      </c>
      <c r="C34" s="1017"/>
      <c r="D34" s="1018"/>
      <c r="E34" s="71"/>
      <c r="F34" s="76"/>
    </row>
    <row r="35" spans="2:6" ht="16.2" thickBot="1" x14ac:dyDescent="0.35">
      <c r="B35" s="119" t="s">
        <v>206</v>
      </c>
      <c r="C35" s="1017"/>
      <c r="D35" s="1018"/>
      <c r="E35" s="71"/>
      <c r="F35" s="76"/>
    </row>
    <row r="36" spans="2:6" ht="16.2" thickBot="1" x14ac:dyDescent="0.35">
      <c r="B36" s="119" t="s">
        <v>207</v>
      </c>
      <c r="C36" s="1017"/>
      <c r="D36" s="1018"/>
      <c r="E36" s="71"/>
      <c r="F36" s="76"/>
    </row>
    <row r="37" spans="2:6" ht="16.2" thickBot="1" x14ac:dyDescent="0.35">
      <c r="B37" s="119" t="s">
        <v>208</v>
      </c>
      <c r="C37" s="1017"/>
      <c r="D37" s="1018"/>
      <c r="E37" s="71"/>
      <c r="F37" s="76"/>
    </row>
    <row r="38" spans="2:6" ht="31.5" customHeight="1" thickBot="1" x14ac:dyDescent="0.35">
      <c r="B38" s="117" t="s">
        <v>211</v>
      </c>
      <c r="C38" s="1021" t="s">
        <v>225</v>
      </c>
      <c r="D38" s="1022"/>
      <c r="E38" s="321" t="s">
        <v>9</v>
      </c>
      <c r="F38" s="60">
        <f>SUM(F40:F41)</f>
        <v>0</v>
      </c>
    </row>
    <row r="39" spans="2:6" ht="15.6" x14ac:dyDescent="0.3">
      <c r="B39" s="118"/>
      <c r="C39" s="102"/>
      <c r="D39" s="19" t="s">
        <v>7</v>
      </c>
      <c r="E39" s="83"/>
      <c r="F39" s="75"/>
    </row>
    <row r="40" spans="2:6" ht="16.2" thickBot="1" x14ac:dyDescent="0.35">
      <c r="B40" s="119" t="s">
        <v>212</v>
      </c>
      <c r="C40" s="1019"/>
      <c r="D40" s="1020"/>
      <c r="E40" s="71"/>
      <c r="F40" s="76"/>
    </row>
    <row r="41" spans="2:6" ht="16.2" thickBot="1" x14ac:dyDescent="0.35">
      <c r="B41" s="119" t="s">
        <v>213</v>
      </c>
      <c r="C41" s="1017"/>
      <c r="D41" s="1018"/>
      <c r="E41" s="71"/>
      <c r="F41" s="76"/>
    </row>
    <row r="42" spans="2:6" ht="31.5" customHeight="1" thickBot="1" x14ac:dyDescent="0.35">
      <c r="B42" s="117" t="s">
        <v>228</v>
      </c>
      <c r="C42" s="1021" t="s">
        <v>229</v>
      </c>
      <c r="D42" s="1022"/>
      <c r="E42" s="321" t="s">
        <v>9</v>
      </c>
      <c r="F42" s="60">
        <f>SUM(F44:F55)</f>
        <v>0</v>
      </c>
    </row>
    <row r="43" spans="2:6" ht="15.6" x14ac:dyDescent="0.3">
      <c r="B43" s="118"/>
      <c r="C43" s="102"/>
      <c r="D43" s="19" t="s">
        <v>7</v>
      </c>
      <c r="E43" s="83"/>
      <c r="F43" s="75"/>
    </row>
    <row r="44" spans="2:6" ht="39" customHeight="1" thickBot="1" x14ac:dyDescent="0.35">
      <c r="B44" s="119" t="s">
        <v>230</v>
      </c>
      <c r="C44" s="1019" t="s">
        <v>348</v>
      </c>
      <c r="D44" s="1020"/>
      <c r="E44" s="71">
        <v>4</v>
      </c>
      <c r="F44" s="76"/>
    </row>
    <row r="45" spans="2:6" ht="16.2" thickBot="1" x14ac:dyDescent="0.35">
      <c r="B45" s="119" t="s">
        <v>231</v>
      </c>
      <c r="C45" s="1017" t="s">
        <v>779</v>
      </c>
      <c r="D45" s="1018"/>
      <c r="E45" s="71">
        <v>1</v>
      </c>
      <c r="F45" s="76"/>
    </row>
    <row r="46" spans="2:6" ht="16.2" thickBot="1" x14ac:dyDescent="0.35">
      <c r="B46" s="119" t="s">
        <v>232</v>
      </c>
      <c r="C46" s="1017">
        <v>64035</v>
      </c>
      <c r="D46" s="1018"/>
      <c r="E46" s="71">
        <v>1</v>
      </c>
      <c r="F46" s="76"/>
    </row>
    <row r="47" spans="2:6" ht="16.2" thickBot="1" x14ac:dyDescent="0.35">
      <c r="B47" s="119" t="s">
        <v>233</v>
      </c>
      <c r="C47" s="1017"/>
      <c r="D47" s="1018"/>
      <c r="E47" s="71"/>
      <c r="F47" s="76"/>
    </row>
    <row r="48" spans="2:6" ht="16.2" thickBot="1" x14ac:dyDescent="0.35">
      <c r="B48" s="119" t="s">
        <v>234</v>
      </c>
      <c r="C48" s="1017"/>
      <c r="D48" s="1018"/>
      <c r="E48" s="71"/>
      <c r="F48" s="76"/>
    </row>
    <row r="49" spans="2:6" ht="16.2" thickBot="1" x14ac:dyDescent="0.35">
      <c r="B49" s="119" t="s">
        <v>235</v>
      </c>
      <c r="C49" s="1017"/>
      <c r="D49" s="1018"/>
      <c r="E49" s="71"/>
      <c r="F49" s="76"/>
    </row>
    <row r="50" spans="2:6" ht="16.2" thickBot="1" x14ac:dyDescent="0.35">
      <c r="B50" s="119" t="s">
        <v>236</v>
      </c>
      <c r="C50" s="1017"/>
      <c r="D50" s="1018"/>
      <c r="E50" s="71"/>
      <c r="F50" s="76"/>
    </row>
    <row r="51" spans="2:6" ht="16.2" thickBot="1" x14ac:dyDescent="0.35">
      <c r="B51" s="119" t="s">
        <v>237</v>
      </c>
      <c r="C51" s="1017"/>
      <c r="D51" s="1018"/>
      <c r="E51" s="71"/>
      <c r="F51" s="76"/>
    </row>
    <row r="52" spans="2:6" ht="16.2" thickBot="1" x14ac:dyDescent="0.35">
      <c r="B52" s="119" t="s">
        <v>238</v>
      </c>
      <c r="C52" s="1017"/>
      <c r="D52" s="1018"/>
      <c r="E52" s="71"/>
      <c r="F52" s="76"/>
    </row>
    <row r="53" spans="2:6" ht="16.2" thickBot="1" x14ac:dyDescent="0.35">
      <c r="B53" s="119" t="s">
        <v>239</v>
      </c>
      <c r="C53" s="1017"/>
      <c r="D53" s="1018"/>
      <c r="E53" s="71"/>
      <c r="F53" s="76"/>
    </row>
    <row r="54" spans="2:6" ht="16.2" thickBot="1" x14ac:dyDescent="0.35">
      <c r="B54" s="119" t="s">
        <v>240</v>
      </c>
      <c r="C54" s="1017"/>
      <c r="D54" s="1018"/>
      <c r="E54" s="71"/>
      <c r="F54" s="76"/>
    </row>
    <row r="55" spans="2:6" ht="16.2" thickBot="1" x14ac:dyDescent="0.35">
      <c r="B55" s="119" t="s">
        <v>241</v>
      </c>
      <c r="C55" s="1017"/>
      <c r="D55" s="1018"/>
      <c r="E55" s="71"/>
      <c r="F55" s="76"/>
    </row>
    <row r="56" spans="2:6" ht="16.2" thickBot="1" x14ac:dyDescent="0.35">
      <c r="B56" s="117"/>
      <c r="C56" s="986" t="s">
        <v>8</v>
      </c>
      <c r="D56" s="987"/>
      <c r="E56" s="321" t="s">
        <v>9</v>
      </c>
      <c r="F56" s="60">
        <f>F14+F18+F24+F30+F38+F42</f>
        <v>0</v>
      </c>
    </row>
  </sheetData>
  <mergeCells count="46">
    <mergeCell ref="C20:D20"/>
    <mergeCell ref="B2:G2"/>
    <mergeCell ref="B4:C4"/>
    <mergeCell ref="B6:D6"/>
    <mergeCell ref="E6:F6"/>
    <mergeCell ref="B8:F8"/>
    <mergeCell ref="C11:D12"/>
    <mergeCell ref="E11:E12"/>
    <mergeCell ref="F11:F12"/>
    <mergeCell ref="C13:D13"/>
    <mergeCell ref="C14:D14"/>
    <mergeCell ref="C16:D16"/>
    <mergeCell ref="C17:D17"/>
    <mergeCell ref="C18:D18"/>
    <mergeCell ref="C34:D34"/>
    <mergeCell ref="C21:D21"/>
    <mergeCell ref="C22:D22"/>
    <mergeCell ref="C23:D23"/>
    <mergeCell ref="C24:D24"/>
    <mergeCell ref="C26:D26"/>
    <mergeCell ref="C27:D27"/>
    <mergeCell ref="C28:D28"/>
    <mergeCell ref="C29:D29"/>
    <mergeCell ref="C30:D30"/>
    <mergeCell ref="C32:D32"/>
    <mergeCell ref="C33:D33"/>
    <mergeCell ref="C48:D48"/>
    <mergeCell ref="C35:D35"/>
    <mergeCell ref="C36:D36"/>
    <mergeCell ref="C37:D37"/>
    <mergeCell ref="C38:D38"/>
    <mergeCell ref="C40:D40"/>
    <mergeCell ref="C41:D41"/>
    <mergeCell ref="C42:D42"/>
    <mergeCell ref="C44:D44"/>
    <mergeCell ref="C45:D45"/>
    <mergeCell ref="C46:D46"/>
    <mergeCell ref="C47:D47"/>
    <mergeCell ref="C55:D55"/>
    <mergeCell ref="C56:D56"/>
    <mergeCell ref="C49:D49"/>
    <mergeCell ref="C50:D50"/>
    <mergeCell ref="C51:D51"/>
    <mergeCell ref="C52:D52"/>
    <mergeCell ref="C53:D53"/>
    <mergeCell ref="C54:D54"/>
  </mergeCells>
  <pageMargins left="0.70866141732283472" right="0.70866141732283472" top="0.74803149606299213" bottom="0.74803149606299213" header="0.31496062992125984" footer="0.31496062992125984"/>
  <pageSetup paperSize="9" scale="6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29"/>
  <sheetViews>
    <sheetView showZeros="0" topLeftCell="B19" workbookViewId="0">
      <selection activeCell="E25" sqref="E25:F27"/>
    </sheetView>
  </sheetViews>
  <sheetFormatPr defaultRowHeight="14.4" x14ac:dyDescent="0.3"/>
  <cols>
    <col min="3" max="3" width="12.5546875" customWidth="1"/>
    <col min="4" max="4" width="38.5546875" customWidth="1"/>
    <col min="5" max="5" width="16" customWidth="1"/>
    <col min="6" max="6" width="14.5546875" customWidth="1"/>
    <col min="7" max="7" width="21.88671875" customWidth="1"/>
  </cols>
  <sheetData>
    <row r="2" spans="2:12" ht="15.6" x14ac:dyDescent="0.3">
      <c r="B2" s="969" t="s">
        <v>71</v>
      </c>
      <c r="C2" s="969"/>
      <c r="D2" s="969"/>
      <c r="E2" s="969"/>
      <c r="F2" s="969"/>
      <c r="G2" s="969"/>
    </row>
    <row r="4" spans="2:12" s="27" customFormat="1" ht="17.25" customHeight="1" thickBot="1" x14ac:dyDescent="0.35">
      <c r="B4" s="1009" t="s">
        <v>0</v>
      </c>
      <c r="C4" s="1009"/>
      <c r="D4" s="28">
        <v>244</v>
      </c>
      <c r="E4" s="25"/>
      <c r="F4" s="26"/>
      <c r="G4" s="26"/>
      <c r="H4" s="26"/>
      <c r="I4" s="26"/>
      <c r="J4" s="26"/>
      <c r="K4" s="26"/>
      <c r="L4" s="26"/>
    </row>
    <row r="6" spans="2:12" s="27" customFormat="1" ht="32.25" customHeight="1" thickBot="1" x14ac:dyDescent="0.35">
      <c r="B6" s="970" t="s">
        <v>1</v>
      </c>
      <c r="C6" s="970"/>
      <c r="D6" s="970"/>
      <c r="E6" s="1010" t="s">
        <v>334</v>
      </c>
      <c r="F6" s="1010"/>
      <c r="G6" s="1010"/>
      <c r="H6" s="23"/>
      <c r="I6" s="23"/>
      <c r="J6" s="23"/>
      <c r="K6" s="23"/>
      <c r="L6" s="26"/>
    </row>
    <row r="8" spans="2:12" ht="15.6" x14ac:dyDescent="0.3">
      <c r="B8" s="969" t="s">
        <v>243</v>
      </c>
      <c r="C8" s="969"/>
      <c r="D8" s="969"/>
      <c r="E8" s="969"/>
      <c r="F8" s="969"/>
      <c r="G8" s="969"/>
    </row>
    <row r="10" spans="2:12" ht="15" thickBot="1" x14ac:dyDescent="0.35">
      <c r="B10" s="156"/>
      <c r="C10" s="156"/>
      <c r="D10" s="156"/>
      <c r="E10" s="156"/>
      <c r="F10" s="156"/>
      <c r="G10" s="156"/>
    </row>
    <row r="11" spans="2:12" ht="46.5" customHeight="1" x14ac:dyDescent="0.3">
      <c r="B11" s="963" t="s">
        <v>17</v>
      </c>
      <c r="C11" s="974" t="s">
        <v>20</v>
      </c>
      <c r="D11" s="976"/>
      <c r="E11" s="963" t="s">
        <v>109</v>
      </c>
      <c r="F11" s="963" t="s">
        <v>246</v>
      </c>
      <c r="G11" s="963" t="s">
        <v>247</v>
      </c>
    </row>
    <row r="12" spans="2:12" ht="15" thickBot="1" x14ac:dyDescent="0.35">
      <c r="B12" s="965"/>
      <c r="C12" s="980"/>
      <c r="D12" s="982"/>
      <c r="E12" s="965"/>
      <c r="F12" s="965"/>
      <c r="G12" s="965"/>
    </row>
    <row r="13" spans="2:12" ht="16.2" thickBot="1" x14ac:dyDescent="0.35">
      <c r="B13" s="160">
        <v>1</v>
      </c>
      <c r="C13" s="998">
        <v>2</v>
      </c>
      <c r="D13" s="999"/>
      <c r="E13" s="161">
        <v>3</v>
      </c>
      <c r="F13" s="161">
        <v>4</v>
      </c>
      <c r="G13" s="161">
        <v>5</v>
      </c>
    </row>
    <row r="14" spans="2:12" ht="18" customHeight="1" thickBot="1" x14ac:dyDescent="0.35">
      <c r="B14" s="119">
        <v>1</v>
      </c>
      <c r="C14" s="1004" t="s">
        <v>244</v>
      </c>
      <c r="D14" s="1005"/>
      <c r="E14" s="76"/>
      <c r="F14" s="76" t="s">
        <v>138</v>
      </c>
      <c r="G14" s="60">
        <f>SUM(G16:G22)</f>
        <v>0</v>
      </c>
    </row>
    <row r="15" spans="2:12" ht="31.5" customHeight="1" thickBot="1" x14ac:dyDescent="0.35">
      <c r="B15" s="119"/>
      <c r="C15" s="157"/>
      <c r="D15" s="158" t="s">
        <v>7</v>
      </c>
      <c r="E15" s="76"/>
      <c r="F15" s="76"/>
      <c r="G15" s="60"/>
    </row>
    <row r="16" spans="2:12" ht="28.5" customHeight="1" thickBot="1" x14ac:dyDescent="0.35">
      <c r="B16" s="119" t="s">
        <v>156</v>
      </c>
      <c r="C16" s="1033" t="s">
        <v>245</v>
      </c>
      <c r="D16" s="1034"/>
      <c r="E16" s="76"/>
      <c r="F16" s="95"/>
      <c r="G16" s="60">
        <f>E16*F16</f>
        <v>0</v>
      </c>
    </row>
    <row r="17" spans="2:7" ht="28.5" customHeight="1" thickBot="1" x14ac:dyDescent="0.35">
      <c r="B17" s="119" t="s">
        <v>166</v>
      </c>
      <c r="C17" s="1033" t="s">
        <v>248</v>
      </c>
      <c r="D17" s="1034"/>
      <c r="E17" s="76"/>
      <c r="F17" s="95"/>
      <c r="G17" s="60">
        <f t="shared" ref="G17:G28" si="0">E17*F17</f>
        <v>0</v>
      </c>
    </row>
    <row r="18" spans="2:7" ht="28.5" customHeight="1" thickBot="1" x14ac:dyDescent="0.35">
      <c r="B18" s="119" t="s">
        <v>167</v>
      </c>
      <c r="C18" s="1033" t="s">
        <v>254</v>
      </c>
      <c r="D18" s="1034"/>
      <c r="E18" s="76"/>
      <c r="F18" s="95"/>
      <c r="G18" s="60">
        <f t="shared" si="0"/>
        <v>0</v>
      </c>
    </row>
    <row r="19" spans="2:7" ht="28.5" customHeight="1" thickBot="1" x14ac:dyDescent="0.35">
      <c r="B19" s="119" t="s">
        <v>168</v>
      </c>
      <c r="C19" s="1033" t="s">
        <v>339</v>
      </c>
      <c r="D19" s="1034"/>
      <c r="E19" s="76"/>
      <c r="F19" s="95"/>
      <c r="G19" s="60">
        <f>E19*F19</f>
        <v>0</v>
      </c>
    </row>
    <row r="20" spans="2:7" ht="28.5" customHeight="1" thickBot="1" x14ac:dyDescent="0.35">
      <c r="B20" s="119" t="s">
        <v>169</v>
      </c>
      <c r="C20" s="1033"/>
      <c r="D20" s="1034"/>
      <c r="E20" s="76"/>
      <c r="F20" s="95"/>
      <c r="G20" s="60">
        <f t="shared" si="0"/>
        <v>0</v>
      </c>
    </row>
    <row r="21" spans="2:7" ht="28.5" customHeight="1" thickBot="1" x14ac:dyDescent="0.35">
      <c r="B21" s="119" t="s">
        <v>170</v>
      </c>
      <c r="C21" s="1033"/>
      <c r="D21" s="1034"/>
      <c r="E21" s="76"/>
      <c r="F21" s="95"/>
      <c r="G21" s="60">
        <f t="shared" si="0"/>
        <v>0</v>
      </c>
    </row>
    <row r="22" spans="2:7" ht="28.5" customHeight="1" thickBot="1" x14ac:dyDescent="0.35">
      <c r="B22" s="119" t="s">
        <v>171</v>
      </c>
      <c r="C22" s="1033"/>
      <c r="D22" s="1034"/>
      <c r="E22" s="76"/>
      <c r="F22" s="95"/>
      <c r="G22" s="60">
        <f t="shared" si="0"/>
        <v>0</v>
      </c>
    </row>
    <row r="23" spans="2:7" ht="18" customHeight="1" thickBot="1" x14ac:dyDescent="0.35">
      <c r="B23" s="119" t="s">
        <v>194</v>
      </c>
      <c r="C23" s="1004" t="s">
        <v>249</v>
      </c>
      <c r="D23" s="1005"/>
      <c r="E23" s="76"/>
      <c r="F23" s="76" t="s">
        <v>138</v>
      </c>
      <c r="G23" s="60">
        <f>SUM(G24:G28)</f>
        <v>0</v>
      </c>
    </row>
    <row r="24" spans="2:7" ht="31.5" customHeight="1" thickBot="1" x14ac:dyDescent="0.35">
      <c r="B24" s="119"/>
      <c r="C24" s="157"/>
      <c r="D24" s="158" t="s">
        <v>7</v>
      </c>
      <c r="E24" s="76"/>
      <c r="F24" s="76"/>
      <c r="G24" s="60"/>
    </row>
    <row r="25" spans="2:7" ht="28.5" customHeight="1" thickBot="1" x14ac:dyDescent="0.35">
      <c r="B25" s="119" t="s">
        <v>157</v>
      </c>
      <c r="C25" s="1033" t="s">
        <v>340</v>
      </c>
      <c r="D25" s="1034"/>
      <c r="E25" s="76"/>
      <c r="F25" s="95"/>
      <c r="G25" s="60">
        <f>E25*F25</f>
        <v>0</v>
      </c>
    </row>
    <row r="26" spans="2:7" ht="28.5" customHeight="1" thickBot="1" x14ac:dyDescent="0.35">
      <c r="B26" s="119" t="s">
        <v>158</v>
      </c>
      <c r="C26" s="1033" t="s">
        <v>341</v>
      </c>
      <c r="D26" s="1034"/>
      <c r="E26" s="76"/>
      <c r="F26" s="95"/>
      <c r="G26" s="60">
        <f>E26*F26</f>
        <v>0</v>
      </c>
    </row>
    <row r="27" spans="2:7" ht="28.5" customHeight="1" thickBot="1" x14ac:dyDescent="0.35">
      <c r="B27" s="119" t="s">
        <v>159</v>
      </c>
      <c r="C27" s="1033" t="s">
        <v>342</v>
      </c>
      <c r="D27" s="1034"/>
      <c r="E27" s="76"/>
      <c r="F27" s="95"/>
      <c r="G27" s="60">
        <f>E27*F27</f>
        <v>0</v>
      </c>
    </row>
    <row r="28" spans="2:7" ht="30.75" customHeight="1" thickBot="1" x14ac:dyDescent="0.35">
      <c r="B28" s="119" t="s">
        <v>160</v>
      </c>
      <c r="C28" s="1033"/>
      <c r="D28" s="1034"/>
      <c r="E28" s="76"/>
      <c r="F28" s="76"/>
      <c r="G28" s="60">
        <f t="shared" si="0"/>
        <v>0</v>
      </c>
    </row>
    <row r="29" spans="2:7" ht="16.2" thickBot="1" x14ac:dyDescent="0.35">
      <c r="B29" s="120"/>
      <c r="C29" s="966" t="s">
        <v>8</v>
      </c>
      <c r="D29" s="967"/>
      <c r="E29" s="76" t="s">
        <v>9</v>
      </c>
      <c r="F29" s="76" t="s">
        <v>9</v>
      </c>
      <c r="G29" s="60">
        <f>G14+G23</f>
        <v>0</v>
      </c>
    </row>
  </sheetData>
  <mergeCells count="25">
    <mergeCell ref="C19:D19"/>
    <mergeCell ref="C27:D27"/>
    <mergeCell ref="C28:D28"/>
    <mergeCell ref="C29:D29"/>
    <mergeCell ref="C20:D20"/>
    <mergeCell ref="C21:D21"/>
    <mergeCell ref="C22:D22"/>
    <mergeCell ref="C23:D23"/>
    <mergeCell ref="C25:D25"/>
    <mergeCell ref="C26:D26"/>
    <mergeCell ref="C13:D13"/>
    <mergeCell ref="C14:D14"/>
    <mergeCell ref="C16:D16"/>
    <mergeCell ref="C17:D17"/>
    <mergeCell ref="C18:D18"/>
    <mergeCell ref="B11:B12"/>
    <mergeCell ref="C11:D12"/>
    <mergeCell ref="E11:E12"/>
    <mergeCell ref="F11:F12"/>
    <mergeCell ref="G11:G12"/>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7"/>
  <sheetViews>
    <sheetView topLeftCell="A6" workbookViewId="0">
      <selection activeCell="L29" sqref="L29"/>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334</v>
      </c>
      <c r="F6" s="1010"/>
      <c r="G6" s="1010"/>
      <c r="H6" s="23"/>
      <c r="I6" s="23"/>
      <c r="J6" s="23"/>
      <c r="K6" s="23"/>
      <c r="L6" s="26"/>
    </row>
    <row r="8" spans="2:12" ht="15.6" x14ac:dyDescent="0.3">
      <c r="B8" s="969" t="s">
        <v>154</v>
      </c>
      <c r="C8" s="969"/>
      <c r="D8" s="969"/>
      <c r="E8" s="969"/>
      <c r="F8" s="969"/>
      <c r="G8" s="969"/>
    </row>
    <row r="10" spans="2:12" ht="15" thickBot="1" x14ac:dyDescent="0.35">
      <c r="B10" s="318"/>
      <c r="C10" s="318"/>
      <c r="D10" s="318"/>
      <c r="E10" s="318"/>
      <c r="F10" s="318"/>
      <c r="G10" s="318"/>
    </row>
    <row r="11" spans="2:12" ht="30.75" customHeight="1" x14ac:dyDescent="0.3">
      <c r="B11" s="319" t="s">
        <v>3</v>
      </c>
      <c r="C11" s="974" t="s">
        <v>20</v>
      </c>
      <c r="D11" s="976"/>
      <c r="E11" s="963" t="s">
        <v>109</v>
      </c>
      <c r="F11" s="963" t="s">
        <v>110</v>
      </c>
      <c r="G11" s="963" t="s">
        <v>111</v>
      </c>
    </row>
    <row r="12" spans="2:12" ht="16.2" thickBot="1" x14ac:dyDescent="0.35">
      <c r="B12" s="320" t="s">
        <v>4</v>
      </c>
      <c r="C12" s="980"/>
      <c r="D12" s="982"/>
      <c r="E12" s="965"/>
      <c r="F12" s="965"/>
      <c r="G12" s="965"/>
    </row>
    <row r="13" spans="2:12" ht="16.2" thickBot="1" x14ac:dyDescent="0.35">
      <c r="B13" s="12"/>
      <c r="C13" s="998">
        <v>1</v>
      </c>
      <c r="D13" s="999"/>
      <c r="E13" s="321">
        <v>2</v>
      </c>
      <c r="F13" s="321">
        <v>3</v>
      </c>
      <c r="G13" s="321">
        <v>4</v>
      </c>
    </row>
    <row r="14" spans="2:12" ht="18" customHeight="1" thickBot="1" x14ac:dyDescent="0.35">
      <c r="B14" s="67">
        <v>1</v>
      </c>
      <c r="C14" s="1004" t="s">
        <v>112</v>
      </c>
      <c r="D14" s="1005"/>
      <c r="E14" s="71" t="s">
        <v>9</v>
      </c>
      <c r="F14" s="76" t="s">
        <v>9</v>
      </c>
      <c r="G14" s="60">
        <f>SUM(G15:G22)</f>
        <v>114100</v>
      </c>
    </row>
    <row r="15" spans="2:12" ht="18" customHeight="1" thickBot="1" x14ac:dyDescent="0.35">
      <c r="B15" s="67"/>
      <c r="C15" s="110"/>
      <c r="D15" s="322" t="s">
        <v>113</v>
      </c>
      <c r="E15" s="71"/>
      <c r="F15" s="76"/>
      <c r="G15" s="60"/>
    </row>
    <row r="16" spans="2:12" ht="16.2" thickBot="1" x14ac:dyDescent="0.35">
      <c r="B16" s="86" t="s">
        <v>156</v>
      </c>
      <c r="C16" s="1023" t="s">
        <v>822</v>
      </c>
      <c r="D16" s="1024"/>
      <c r="E16" s="71">
        <v>1</v>
      </c>
      <c r="F16" s="76">
        <v>114100</v>
      </c>
      <c r="G16" s="60">
        <f t="shared" ref="G16:G22" si="0">E16*F16</f>
        <v>114100</v>
      </c>
    </row>
    <row r="17" spans="2:7" ht="16.2" thickBot="1" x14ac:dyDescent="0.35">
      <c r="B17" s="86" t="s">
        <v>166</v>
      </c>
      <c r="C17" s="1023" t="s">
        <v>173</v>
      </c>
      <c r="D17" s="1024"/>
      <c r="E17" s="71"/>
      <c r="F17" s="76"/>
      <c r="G17" s="60">
        <f t="shared" si="0"/>
        <v>0</v>
      </c>
    </row>
    <row r="18" spans="2:7" ht="33" customHeight="1" thickBot="1" x14ac:dyDescent="0.35">
      <c r="B18" s="86" t="s">
        <v>167</v>
      </c>
      <c r="C18" s="1023" t="s">
        <v>815</v>
      </c>
      <c r="D18" s="1024"/>
      <c r="E18" s="71"/>
      <c r="F18" s="76"/>
      <c r="G18" s="60">
        <f t="shared" si="0"/>
        <v>0</v>
      </c>
    </row>
    <row r="19" spans="2:7" ht="16.2" thickBot="1" x14ac:dyDescent="0.35">
      <c r="B19" s="86" t="s">
        <v>168</v>
      </c>
      <c r="C19" s="1023" t="s">
        <v>788</v>
      </c>
      <c r="D19" s="1024"/>
      <c r="E19" s="71"/>
      <c r="F19" s="76"/>
      <c r="G19" s="60">
        <f t="shared" si="0"/>
        <v>0</v>
      </c>
    </row>
    <row r="20" spans="2:7" ht="16.2" thickBot="1" x14ac:dyDescent="0.35">
      <c r="B20" s="86" t="s">
        <v>169</v>
      </c>
      <c r="C20" s="1023" t="s">
        <v>343</v>
      </c>
      <c r="D20" s="1024"/>
      <c r="E20" s="71"/>
      <c r="F20" s="76"/>
      <c r="G20" s="60"/>
    </row>
    <row r="21" spans="2:7" ht="16.2" thickBot="1" x14ac:dyDescent="0.35">
      <c r="B21" s="86" t="s">
        <v>170</v>
      </c>
      <c r="C21" s="1062" t="s">
        <v>806</v>
      </c>
      <c r="D21" s="1063"/>
      <c r="E21" s="71"/>
      <c r="F21" s="76"/>
      <c r="G21" s="60">
        <f t="shared" si="0"/>
        <v>0</v>
      </c>
    </row>
    <row r="22" spans="2:7" ht="16.2" thickBot="1" x14ac:dyDescent="0.35">
      <c r="B22" s="86" t="s">
        <v>171</v>
      </c>
      <c r="C22" s="1023" t="s">
        <v>364</v>
      </c>
      <c r="D22" s="1024"/>
      <c r="E22" s="71"/>
      <c r="F22" s="76"/>
      <c r="G22" s="60">
        <f t="shared" si="0"/>
        <v>0</v>
      </c>
    </row>
    <row r="23" spans="2:7" ht="16.2" thickBot="1" x14ac:dyDescent="0.35">
      <c r="B23" s="86"/>
      <c r="C23" s="966" t="s">
        <v>8</v>
      </c>
      <c r="D23" s="967"/>
      <c r="E23" s="71"/>
      <c r="F23" s="76"/>
      <c r="G23" s="60">
        <f>G14</f>
        <v>114100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344</v>
      </c>
      <c r="D27" s="1024"/>
      <c r="E27" s="71"/>
      <c r="F27" s="76"/>
      <c r="G27" s="60">
        <f>E27*F27*32</f>
        <v>0</v>
      </c>
    </row>
    <row r="28" spans="2:7" ht="16.2" thickBot="1" x14ac:dyDescent="0.35">
      <c r="B28" s="86" t="s">
        <v>159</v>
      </c>
      <c r="C28" s="1023" t="s">
        <v>345</v>
      </c>
      <c r="D28" s="1024"/>
      <c r="E28" s="71">
        <v>100</v>
      </c>
      <c r="F28" s="76"/>
      <c r="G28" s="60">
        <f t="shared" ref="G28:G36" si="1">E28*F28</f>
        <v>0</v>
      </c>
    </row>
    <row r="29" spans="2:7" ht="16.2" thickBot="1" x14ac:dyDescent="0.35">
      <c r="B29" s="86" t="s">
        <v>160</v>
      </c>
      <c r="C29" s="1023" t="s">
        <v>357</v>
      </c>
      <c r="D29" s="1024"/>
      <c r="E29" s="71">
        <v>100</v>
      </c>
      <c r="F29" s="76"/>
      <c r="G29" s="60">
        <f t="shared" si="1"/>
        <v>0</v>
      </c>
    </row>
    <row r="30" spans="2:7" ht="16.2" thickBot="1" x14ac:dyDescent="0.35">
      <c r="B30" s="86" t="s">
        <v>161</v>
      </c>
      <c r="C30" s="1023" t="s">
        <v>178</v>
      </c>
      <c r="D30" s="1024"/>
      <c r="E30" s="71"/>
      <c r="F30" s="76"/>
      <c r="G30" s="60">
        <f t="shared" si="1"/>
        <v>0</v>
      </c>
    </row>
    <row r="31" spans="2:7" ht="34.5" customHeight="1" thickBot="1" x14ac:dyDescent="0.35">
      <c r="B31" s="86" t="s">
        <v>162</v>
      </c>
      <c r="C31" s="1023" t="s">
        <v>349</v>
      </c>
      <c r="D31" s="1024"/>
      <c r="E31" s="71"/>
      <c r="F31" s="76"/>
      <c r="G31" s="60">
        <f t="shared" si="1"/>
        <v>0</v>
      </c>
    </row>
    <row r="32" spans="2:7" ht="16.2" thickBot="1" x14ac:dyDescent="0.35">
      <c r="B32" s="86" t="s">
        <v>163</v>
      </c>
      <c r="C32" s="1023" t="s">
        <v>180</v>
      </c>
      <c r="D32" s="1024"/>
      <c r="E32" s="71"/>
      <c r="F32" s="76"/>
      <c r="G32" s="60">
        <f>E32*F32</f>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363</v>
      </c>
      <c r="D36" s="1024"/>
      <c r="E36" s="71">
        <v>2</v>
      </c>
      <c r="F36" s="76"/>
      <c r="G36" s="60">
        <f t="shared" si="1"/>
        <v>0</v>
      </c>
    </row>
    <row r="37" spans="2:7" ht="16.2" thickBot="1" x14ac:dyDescent="0.35">
      <c r="B37" s="67"/>
      <c r="C37" s="966" t="s">
        <v>8</v>
      </c>
      <c r="D37" s="967"/>
      <c r="E37" s="71" t="s">
        <v>138</v>
      </c>
      <c r="F37" s="76" t="s">
        <v>9</v>
      </c>
      <c r="G37" s="60">
        <f>G24</f>
        <v>0</v>
      </c>
    </row>
  </sheetData>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DB83"/>
  <sheetViews>
    <sheetView tabSelected="1" view="pageBreakPreview" topLeftCell="A10" zoomScale="84" zoomScaleNormal="100" zoomScaleSheetLayoutView="84" workbookViewId="0">
      <selection activeCell="CG63" sqref="CG63:CR63"/>
    </sheetView>
  </sheetViews>
  <sheetFormatPr defaultColWidth="1.44140625" defaultRowHeight="13.2" x14ac:dyDescent="0.25"/>
  <cols>
    <col min="1" max="61" width="1.44140625" style="252"/>
    <col min="62" max="62" width="1.5546875" style="252" customWidth="1"/>
    <col min="63" max="68" width="1.44140625" style="252"/>
    <col min="69" max="74" width="2" style="252" customWidth="1"/>
    <col min="75" max="78" width="1.44140625" style="252"/>
    <col min="79" max="79" width="1.44140625" style="252" customWidth="1"/>
    <col min="80" max="98" width="1.44140625" style="252"/>
    <col min="99" max="106" width="0" style="252" hidden="1" customWidth="1"/>
    <col min="107" max="16384" width="1.44140625" style="252"/>
  </cols>
  <sheetData>
    <row r="1" spans="2:106" ht="12.75" customHeight="1" x14ac:dyDescent="0.25">
      <c r="B1" s="926" t="s">
        <v>663</v>
      </c>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926"/>
      <c r="AR1" s="926"/>
      <c r="AS1" s="926"/>
      <c r="AT1" s="926"/>
      <c r="AU1" s="926"/>
      <c r="AV1" s="926"/>
      <c r="AW1" s="926"/>
      <c r="AX1" s="926"/>
      <c r="AY1" s="926"/>
      <c r="AZ1" s="926"/>
      <c r="BA1" s="926"/>
      <c r="BB1" s="926"/>
      <c r="BC1" s="926"/>
      <c r="BD1" s="926"/>
      <c r="BE1" s="926"/>
      <c r="BF1" s="926"/>
      <c r="BG1" s="926"/>
      <c r="BH1" s="926"/>
      <c r="BI1" s="926"/>
      <c r="BJ1" s="926"/>
      <c r="BK1" s="926"/>
      <c r="BL1" s="926"/>
      <c r="BM1" s="926"/>
      <c r="BN1" s="926"/>
      <c r="BO1" s="926"/>
      <c r="BP1" s="926"/>
      <c r="BQ1" s="926"/>
      <c r="BR1" s="926"/>
      <c r="BS1" s="926"/>
      <c r="BT1" s="926"/>
      <c r="BU1" s="926"/>
      <c r="BV1" s="926"/>
      <c r="BW1" s="926"/>
      <c r="BX1" s="926"/>
      <c r="BY1" s="926"/>
      <c r="BZ1" s="926"/>
      <c r="CA1" s="926"/>
      <c r="CB1" s="926"/>
      <c r="CC1" s="926"/>
      <c r="CD1" s="926"/>
      <c r="CE1" s="926"/>
      <c r="CF1" s="926"/>
      <c r="CG1" s="926"/>
      <c r="CH1" s="926"/>
      <c r="CI1" s="926"/>
      <c r="CJ1" s="926"/>
      <c r="CK1" s="926"/>
      <c r="CL1" s="926"/>
      <c r="CM1" s="926"/>
      <c r="CN1" s="926"/>
      <c r="CO1" s="926"/>
      <c r="CP1" s="926"/>
      <c r="CQ1" s="926"/>
      <c r="CR1" s="926"/>
      <c r="CS1" s="926"/>
      <c r="CT1" s="926"/>
      <c r="CU1" s="926"/>
      <c r="CV1" s="926"/>
      <c r="CW1" s="926"/>
      <c r="CX1" s="926"/>
      <c r="CY1" s="926"/>
      <c r="CZ1" s="926"/>
      <c r="DA1" s="926"/>
      <c r="DB1" s="926"/>
    </row>
    <row r="2" spans="2:106" ht="13.8" thickBot="1" x14ac:dyDescent="0.3"/>
    <row r="3" spans="2:106" s="253" customFormat="1" ht="12" customHeight="1" x14ac:dyDescent="0.25">
      <c r="B3" s="927" t="s">
        <v>664</v>
      </c>
      <c r="C3" s="928"/>
      <c r="D3" s="928"/>
      <c r="E3" s="928"/>
      <c r="F3" s="929"/>
      <c r="G3" s="928" t="s">
        <v>42</v>
      </c>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c r="AG3" s="928"/>
      <c r="AH3" s="928"/>
      <c r="AI3" s="928"/>
      <c r="AJ3" s="928"/>
      <c r="AK3" s="928"/>
      <c r="AL3" s="928"/>
      <c r="AM3" s="928"/>
      <c r="AN3" s="928"/>
      <c r="AO3" s="928"/>
      <c r="AP3" s="928"/>
      <c r="AQ3" s="928"/>
      <c r="AR3" s="928"/>
      <c r="AS3" s="928"/>
      <c r="AT3" s="928"/>
      <c r="AU3" s="928"/>
      <c r="AV3" s="928"/>
      <c r="AW3" s="928"/>
      <c r="AX3" s="928"/>
      <c r="AY3" s="928"/>
      <c r="AZ3" s="928"/>
      <c r="BA3" s="928"/>
      <c r="BB3" s="928"/>
      <c r="BC3" s="928"/>
      <c r="BD3" s="929"/>
      <c r="BE3" s="930" t="s">
        <v>665</v>
      </c>
      <c r="BF3" s="928"/>
      <c r="BG3" s="928"/>
      <c r="BH3" s="928"/>
      <c r="BI3" s="928"/>
      <c r="BJ3" s="929"/>
      <c r="BK3" s="930" t="s">
        <v>117</v>
      </c>
      <c r="BL3" s="928"/>
      <c r="BM3" s="928"/>
      <c r="BN3" s="928"/>
      <c r="BO3" s="928"/>
      <c r="BP3" s="929"/>
      <c r="BQ3" s="931" t="s">
        <v>810</v>
      </c>
      <c r="BR3" s="932"/>
      <c r="BS3" s="932"/>
      <c r="BT3" s="932"/>
      <c r="BU3" s="932"/>
      <c r="BV3" s="933"/>
      <c r="BW3" s="915" t="s">
        <v>666</v>
      </c>
      <c r="BX3" s="915"/>
      <c r="BY3" s="915"/>
      <c r="BZ3" s="915"/>
      <c r="CA3" s="915"/>
      <c r="CB3" s="915"/>
      <c r="CC3" s="915"/>
      <c r="CD3" s="915"/>
      <c r="CE3" s="915"/>
      <c r="CF3" s="915"/>
      <c r="CG3" s="915"/>
      <c r="CH3" s="915"/>
      <c r="CI3" s="915"/>
      <c r="CJ3" s="915"/>
      <c r="CK3" s="915"/>
      <c r="CL3" s="915"/>
      <c r="CM3" s="915"/>
      <c r="CN3" s="915"/>
      <c r="CO3" s="915"/>
      <c r="CP3" s="915"/>
      <c r="CQ3" s="915"/>
      <c r="CR3" s="915"/>
      <c r="CS3" s="915"/>
      <c r="CT3" s="915"/>
      <c r="CU3" s="364"/>
      <c r="CV3" s="364"/>
      <c r="CW3" s="364"/>
      <c r="CX3" s="364"/>
      <c r="CY3" s="364"/>
      <c r="CZ3" s="364"/>
      <c r="DA3" s="364"/>
      <c r="DB3" s="365"/>
    </row>
    <row r="4" spans="2:106" s="253" customFormat="1" ht="12" customHeight="1" x14ac:dyDescent="0.25">
      <c r="B4" s="916" t="s">
        <v>4</v>
      </c>
      <c r="C4" s="910"/>
      <c r="D4" s="910"/>
      <c r="E4" s="910"/>
      <c r="F4" s="911"/>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911"/>
      <c r="BE4" s="909" t="s">
        <v>667</v>
      </c>
      <c r="BF4" s="910"/>
      <c r="BG4" s="910"/>
      <c r="BH4" s="910"/>
      <c r="BI4" s="910"/>
      <c r="BJ4" s="911"/>
      <c r="BK4" s="909" t="s">
        <v>118</v>
      </c>
      <c r="BL4" s="910"/>
      <c r="BM4" s="910"/>
      <c r="BN4" s="910"/>
      <c r="BO4" s="910"/>
      <c r="BP4" s="911"/>
      <c r="BQ4" s="934"/>
      <c r="BR4" s="935"/>
      <c r="BS4" s="935"/>
      <c r="BT4" s="935"/>
      <c r="BU4" s="935"/>
      <c r="BV4" s="936"/>
      <c r="BW4" s="940" t="s">
        <v>831</v>
      </c>
      <c r="BX4" s="941"/>
      <c r="BY4" s="941"/>
      <c r="BZ4" s="941"/>
      <c r="CA4" s="941"/>
      <c r="CB4" s="941"/>
      <c r="CC4" s="941"/>
      <c r="CD4" s="941"/>
      <c r="CE4" s="941"/>
      <c r="CF4" s="941"/>
      <c r="CG4" s="941"/>
      <c r="CH4" s="941"/>
      <c r="CI4" s="941"/>
      <c r="CJ4" s="941"/>
      <c r="CK4" s="941"/>
      <c r="CL4" s="941"/>
      <c r="CM4" s="941"/>
      <c r="CN4" s="941"/>
      <c r="CO4" s="941"/>
      <c r="CP4" s="941"/>
      <c r="CQ4" s="941"/>
      <c r="CR4" s="941"/>
      <c r="CS4" s="941"/>
      <c r="CT4" s="942"/>
      <c r="CU4" s="909" t="s">
        <v>668</v>
      </c>
      <c r="CV4" s="910"/>
      <c r="CW4" s="910"/>
      <c r="CX4" s="910"/>
      <c r="CY4" s="910"/>
      <c r="CZ4" s="910"/>
      <c r="DA4" s="910"/>
      <c r="DB4" s="946"/>
    </row>
    <row r="5" spans="2:106" s="253" customFormat="1" ht="12" customHeight="1" x14ac:dyDescent="0.25">
      <c r="B5" s="916"/>
      <c r="C5" s="910"/>
      <c r="D5" s="910"/>
      <c r="E5" s="910"/>
      <c r="F5" s="911"/>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0"/>
      <c r="AO5" s="910"/>
      <c r="AP5" s="910"/>
      <c r="AQ5" s="910"/>
      <c r="AR5" s="910"/>
      <c r="AS5" s="910"/>
      <c r="AT5" s="910"/>
      <c r="AU5" s="910"/>
      <c r="AV5" s="910"/>
      <c r="AW5" s="910"/>
      <c r="AX5" s="910"/>
      <c r="AY5" s="910"/>
      <c r="AZ5" s="910"/>
      <c r="BA5" s="910"/>
      <c r="BB5" s="910"/>
      <c r="BC5" s="910"/>
      <c r="BD5" s="911"/>
      <c r="BE5" s="909"/>
      <c r="BF5" s="910"/>
      <c r="BG5" s="910"/>
      <c r="BH5" s="910"/>
      <c r="BI5" s="910"/>
      <c r="BJ5" s="911"/>
      <c r="BK5" s="909" t="s">
        <v>119</v>
      </c>
      <c r="BL5" s="910"/>
      <c r="BM5" s="910"/>
      <c r="BN5" s="910"/>
      <c r="BO5" s="910"/>
      <c r="BP5" s="911"/>
      <c r="BQ5" s="934"/>
      <c r="BR5" s="935"/>
      <c r="BS5" s="935"/>
      <c r="BT5" s="935"/>
      <c r="BU5" s="935"/>
      <c r="BV5" s="936"/>
      <c r="BW5" s="909"/>
      <c r="BX5" s="910"/>
      <c r="BY5" s="910"/>
      <c r="BZ5" s="910"/>
      <c r="CA5" s="910"/>
      <c r="CB5" s="910"/>
      <c r="CC5" s="910"/>
      <c r="CD5" s="910"/>
      <c r="CE5" s="910"/>
      <c r="CF5" s="910"/>
      <c r="CG5" s="910"/>
      <c r="CH5" s="910"/>
      <c r="CI5" s="910"/>
      <c r="CJ5" s="910"/>
      <c r="CK5" s="910"/>
      <c r="CL5" s="910"/>
      <c r="CM5" s="910"/>
      <c r="CN5" s="910"/>
      <c r="CO5" s="910"/>
      <c r="CP5" s="910"/>
      <c r="CQ5" s="910"/>
      <c r="CR5" s="910"/>
      <c r="CS5" s="910"/>
      <c r="CT5" s="911"/>
      <c r="CU5" s="909" t="s">
        <v>669</v>
      </c>
      <c r="CV5" s="910"/>
      <c r="CW5" s="910"/>
      <c r="CX5" s="910"/>
      <c r="CY5" s="910"/>
      <c r="CZ5" s="910"/>
      <c r="DA5" s="910"/>
      <c r="DB5" s="946"/>
    </row>
    <row r="6" spans="2:106" s="253" customFormat="1" ht="12" customHeight="1" x14ac:dyDescent="0.25">
      <c r="B6" s="916"/>
      <c r="C6" s="910"/>
      <c r="D6" s="910"/>
      <c r="E6" s="910"/>
      <c r="F6" s="911"/>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0"/>
      <c r="AY6" s="910"/>
      <c r="AZ6" s="910"/>
      <c r="BA6" s="910"/>
      <c r="BB6" s="910"/>
      <c r="BC6" s="910"/>
      <c r="BD6" s="911"/>
      <c r="BE6" s="909"/>
      <c r="BF6" s="910"/>
      <c r="BG6" s="910"/>
      <c r="BH6" s="910"/>
      <c r="BI6" s="910"/>
      <c r="BJ6" s="911"/>
      <c r="BK6" s="909"/>
      <c r="BL6" s="910"/>
      <c r="BM6" s="910"/>
      <c r="BN6" s="910"/>
      <c r="BO6" s="910"/>
      <c r="BP6" s="911"/>
      <c r="BQ6" s="934"/>
      <c r="BR6" s="935"/>
      <c r="BS6" s="935"/>
      <c r="BT6" s="935"/>
      <c r="BU6" s="935"/>
      <c r="BV6" s="936"/>
      <c r="BW6" s="909"/>
      <c r="BX6" s="910"/>
      <c r="BY6" s="910"/>
      <c r="BZ6" s="910"/>
      <c r="CA6" s="910"/>
      <c r="CB6" s="910"/>
      <c r="CC6" s="910"/>
      <c r="CD6" s="910"/>
      <c r="CE6" s="910"/>
      <c r="CF6" s="910"/>
      <c r="CG6" s="910"/>
      <c r="CH6" s="910"/>
      <c r="CI6" s="910"/>
      <c r="CJ6" s="910"/>
      <c r="CK6" s="910"/>
      <c r="CL6" s="910"/>
      <c r="CM6" s="910"/>
      <c r="CN6" s="910"/>
      <c r="CO6" s="910"/>
      <c r="CP6" s="910"/>
      <c r="CQ6" s="910"/>
      <c r="CR6" s="910"/>
      <c r="CS6" s="910"/>
      <c r="CT6" s="911"/>
      <c r="CU6" s="909" t="s">
        <v>185</v>
      </c>
      <c r="CV6" s="910"/>
      <c r="CW6" s="910"/>
      <c r="CX6" s="910"/>
      <c r="CY6" s="910"/>
      <c r="CZ6" s="910"/>
      <c r="DA6" s="910"/>
      <c r="DB6" s="946"/>
    </row>
    <row r="7" spans="2:106" s="253" customFormat="1" ht="12" customHeight="1" x14ac:dyDescent="0.25">
      <c r="B7" s="947"/>
      <c r="C7" s="944"/>
      <c r="D7" s="944"/>
      <c r="E7" s="944"/>
      <c r="F7" s="945"/>
      <c r="G7" s="910"/>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0"/>
      <c r="AY7" s="910"/>
      <c r="AZ7" s="910"/>
      <c r="BA7" s="910"/>
      <c r="BB7" s="910"/>
      <c r="BC7" s="910"/>
      <c r="BD7" s="911"/>
      <c r="BE7" s="909"/>
      <c r="BF7" s="910"/>
      <c r="BG7" s="910"/>
      <c r="BH7" s="910"/>
      <c r="BI7" s="910"/>
      <c r="BJ7" s="911"/>
      <c r="BK7" s="909"/>
      <c r="BL7" s="910"/>
      <c r="BM7" s="910"/>
      <c r="BN7" s="910"/>
      <c r="BO7" s="910"/>
      <c r="BP7" s="911"/>
      <c r="BQ7" s="937"/>
      <c r="BR7" s="938"/>
      <c r="BS7" s="938"/>
      <c r="BT7" s="938"/>
      <c r="BU7" s="938"/>
      <c r="BV7" s="939"/>
      <c r="BW7" s="943"/>
      <c r="BX7" s="944"/>
      <c r="BY7" s="944"/>
      <c r="BZ7" s="944"/>
      <c r="CA7" s="944"/>
      <c r="CB7" s="944"/>
      <c r="CC7" s="944"/>
      <c r="CD7" s="944"/>
      <c r="CE7" s="944"/>
      <c r="CF7" s="944"/>
      <c r="CG7" s="944"/>
      <c r="CH7" s="944"/>
      <c r="CI7" s="944"/>
      <c r="CJ7" s="944"/>
      <c r="CK7" s="944"/>
      <c r="CL7" s="944"/>
      <c r="CM7" s="944"/>
      <c r="CN7" s="944"/>
      <c r="CO7" s="944"/>
      <c r="CP7" s="944"/>
      <c r="CQ7" s="944"/>
      <c r="CR7" s="944"/>
      <c r="CS7" s="944"/>
      <c r="CT7" s="945"/>
      <c r="CU7" s="909" t="s">
        <v>186</v>
      </c>
      <c r="CV7" s="910"/>
      <c r="CW7" s="910"/>
      <c r="CX7" s="910"/>
      <c r="CY7" s="910"/>
      <c r="CZ7" s="910"/>
      <c r="DA7" s="910"/>
      <c r="DB7" s="946"/>
    </row>
    <row r="8" spans="2:106" s="253" customFormat="1" ht="12" customHeight="1" thickBot="1" x14ac:dyDescent="0.3">
      <c r="B8" s="912">
        <v>1</v>
      </c>
      <c r="C8" s="913"/>
      <c r="D8" s="913"/>
      <c r="E8" s="913"/>
      <c r="F8" s="914"/>
      <c r="G8" s="914">
        <v>2</v>
      </c>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5"/>
      <c r="AY8" s="915"/>
      <c r="AZ8" s="915"/>
      <c r="BA8" s="915"/>
      <c r="BB8" s="915"/>
      <c r="BC8" s="915"/>
      <c r="BD8" s="915"/>
      <c r="BE8" s="901">
        <v>3</v>
      </c>
      <c r="BF8" s="901"/>
      <c r="BG8" s="901"/>
      <c r="BH8" s="901"/>
      <c r="BI8" s="901"/>
      <c r="BJ8" s="901"/>
      <c r="BK8" s="901">
        <v>4</v>
      </c>
      <c r="BL8" s="901"/>
      <c r="BM8" s="901"/>
      <c r="BN8" s="901"/>
      <c r="BO8" s="901"/>
      <c r="BP8" s="901"/>
      <c r="BQ8" s="901">
        <v>4</v>
      </c>
      <c r="BR8" s="901"/>
      <c r="BS8" s="901"/>
      <c r="BT8" s="901"/>
      <c r="BU8" s="901"/>
      <c r="BV8" s="901"/>
      <c r="BW8" s="902">
        <v>5</v>
      </c>
      <c r="BX8" s="903"/>
      <c r="BY8" s="903"/>
      <c r="BZ8" s="903"/>
      <c r="CA8" s="903"/>
      <c r="CB8" s="903"/>
      <c r="CC8" s="903"/>
      <c r="CD8" s="903"/>
      <c r="CE8" s="903"/>
      <c r="CF8" s="903"/>
      <c r="CG8" s="903"/>
      <c r="CH8" s="903"/>
      <c r="CI8" s="903"/>
      <c r="CJ8" s="903"/>
      <c r="CK8" s="903"/>
      <c r="CL8" s="903"/>
      <c r="CM8" s="903"/>
      <c r="CN8" s="903"/>
      <c r="CO8" s="903"/>
      <c r="CP8" s="903"/>
      <c r="CQ8" s="903"/>
      <c r="CR8" s="903"/>
      <c r="CS8" s="903"/>
      <c r="CT8" s="904"/>
      <c r="CU8" s="901">
        <v>6</v>
      </c>
      <c r="CV8" s="901"/>
      <c r="CW8" s="901"/>
      <c r="CX8" s="901"/>
      <c r="CY8" s="901"/>
      <c r="CZ8" s="901"/>
      <c r="DA8" s="901"/>
      <c r="DB8" s="905"/>
    </row>
    <row r="9" spans="2:106" ht="15" customHeight="1" x14ac:dyDescent="0.25">
      <c r="B9" s="920" t="s">
        <v>670</v>
      </c>
      <c r="C9" s="921"/>
      <c r="D9" s="921"/>
      <c r="E9" s="921"/>
      <c r="F9" s="922"/>
      <c r="G9" s="923" t="s">
        <v>671</v>
      </c>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c r="AN9" s="923"/>
      <c r="AO9" s="923"/>
      <c r="AP9" s="923"/>
      <c r="AQ9" s="923"/>
      <c r="AR9" s="923"/>
      <c r="AS9" s="923"/>
      <c r="AT9" s="923"/>
      <c r="AU9" s="923"/>
      <c r="AV9" s="923"/>
      <c r="AW9" s="923"/>
      <c r="AX9" s="923"/>
      <c r="AY9" s="923"/>
      <c r="AZ9" s="923"/>
      <c r="BA9" s="923"/>
      <c r="BB9" s="923"/>
      <c r="BC9" s="923"/>
      <c r="BD9" s="923"/>
      <c r="BE9" s="924" t="s">
        <v>672</v>
      </c>
      <c r="BF9" s="925"/>
      <c r="BG9" s="925"/>
      <c r="BH9" s="925"/>
      <c r="BI9" s="925"/>
      <c r="BJ9" s="925"/>
      <c r="BK9" s="919" t="s">
        <v>138</v>
      </c>
      <c r="BL9" s="919"/>
      <c r="BM9" s="919"/>
      <c r="BN9" s="919"/>
      <c r="BO9" s="919"/>
      <c r="BP9" s="919"/>
      <c r="BQ9" s="919" t="s">
        <v>138</v>
      </c>
      <c r="BR9" s="919"/>
      <c r="BS9" s="919"/>
      <c r="BT9" s="919"/>
      <c r="BU9" s="919"/>
      <c r="BV9" s="919"/>
      <c r="BW9" s="906">
        <f>'Часть 3'!BM137</f>
        <v>7341200</v>
      </c>
      <c r="BX9" s="907"/>
      <c r="BY9" s="907"/>
      <c r="BZ9" s="907"/>
      <c r="CA9" s="907"/>
      <c r="CB9" s="907"/>
      <c r="CC9" s="907"/>
      <c r="CD9" s="907"/>
      <c r="CE9" s="907"/>
      <c r="CF9" s="907"/>
      <c r="CG9" s="907"/>
      <c r="CH9" s="907"/>
      <c r="CI9" s="907"/>
      <c r="CJ9" s="907"/>
      <c r="CK9" s="907"/>
      <c r="CL9" s="907"/>
      <c r="CM9" s="907"/>
      <c r="CN9" s="907"/>
      <c r="CO9" s="907"/>
      <c r="CP9" s="907"/>
      <c r="CQ9" s="907"/>
      <c r="CR9" s="907"/>
      <c r="CS9" s="907"/>
      <c r="CT9" s="908"/>
      <c r="CU9" s="917"/>
      <c r="CV9" s="917"/>
      <c r="CW9" s="917"/>
      <c r="CX9" s="917"/>
      <c r="CY9" s="917"/>
      <c r="CZ9" s="917"/>
      <c r="DA9" s="917"/>
      <c r="DB9" s="918"/>
    </row>
    <row r="10" spans="2:106" x14ac:dyDescent="0.25">
      <c r="B10" s="804" t="s">
        <v>22</v>
      </c>
      <c r="C10" s="805"/>
      <c r="D10" s="805"/>
      <c r="E10" s="805"/>
      <c r="F10" s="806"/>
      <c r="G10" s="899" t="s">
        <v>7</v>
      </c>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896"/>
      <c r="BE10" s="811" t="s">
        <v>673</v>
      </c>
      <c r="BF10" s="812"/>
      <c r="BG10" s="812"/>
      <c r="BH10" s="812"/>
      <c r="BI10" s="812"/>
      <c r="BJ10" s="813"/>
      <c r="BK10" s="817" t="s">
        <v>138</v>
      </c>
      <c r="BL10" s="812"/>
      <c r="BM10" s="812"/>
      <c r="BN10" s="812"/>
      <c r="BO10" s="812"/>
      <c r="BP10" s="813"/>
      <c r="BQ10" s="817" t="s">
        <v>138</v>
      </c>
      <c r="BR10" s="812"/>
      <c r="BS10" s="812"/>
      <c r="BT10" s="812"/>
      <c r="BU10" s="812"/>
      <c r="BV10" s="813"/>
      <c r="BW10" s="819"/>
      <c r="BX10" s="820"/>
      <c r="BY10" s="820"/>
      <c r="BZ10" s="820"/>
      <c r="CA10" s="820"/>
      <c r="CB10" s="820"/>
      <c r="CC10" s="820"/>
      <c r="CD10" s="820"/>
      <c r="CE10" s="820"/>
      <c r="CF10" s="820"/>
      <c r="CG10" s="820"/>
      <c r="CH10" s="820"/>
      <c r="CI10" s="820"/>
      <c r="CJ10" s="820"/>
      <c r="CK10" s="820"/>
      <c r="CL10" s="820"/>
      <c r="CM10" s="820"/>
      <c r="CN10" s="820"/>
      <c r="CO10" s="820"/>
      <c r="CP10" s="820"/>
      <c r="CQ10" s="820"/>
      <c r="CR10" s="820"/>
      <c r="CS10" s="820"/>
      <c r="CT10" s="821"/>
      <c r="CU10" s="825"/>
      <c r="CV10" s="826"/>
      <c r="CW10" s="826"/>
      <c r="CX10" s="826"/>
      <c r="CY10" s="826"/>
      <c r="CZ10" s="826"/>
      <c r="DA10" s="826"/>
      <c r="DB10" s="827"/>
    </row>
    <row r="11" spans="2:106" x14ac:dyDescent="0.25">
      <c r="B11" s="804"/>
      <c r="C11" s="805"/>
      <c r="D11" s="805"/>
      <c r="E11" s="805"/>
      <c r="F11" s="806"/>
      <c r="G11" s="889" t="s">
        <v>674</v>
      </c>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c r="AQ11" s="890"/>
      <c r="AR11" s="890"/>
      <c r="AS11" s="890"/>
      <c r="AT11" s="890"/>
      <c r="AU11" s="890"/>
      <c r="AV11" s="890"/>
      <c r="AW11" s="890"/>
      <c r="AX11" s="890"/>
      <c r="AY11" s="890"/>
      <c r="AZ11" s="890"/>
      <c r="BA11" s="890"/>
      <c r="BB11" s="890"/>
      <c r="BC11" s="890"/>
      <c r="BD11" s="891"/>
      <c r="BE11" s="894"/>
      <c r="BF11" s="881"/>
      <c r="BG11" s="881"/>
      <c r="BH11" s="881"/>
      <c r="BI11" s="881"/>
      <c r="BJ11" s="882"/>
      <c r="BK11" s="880"/>
      <c r="BL11" s="881"/>
      <c r="BM11" s="881"/>
      <c r="BN11" s="881"/>
      <c r="BO11" s="881"/>
      <c r="BP11" s="882"/>
      <c r="BQ11" s="880"/>
      <c r="BR11" s="881"/>
      <c r="BS11" s="881"/>
      <c r="BT11" s="881"/>
      <c r="BU11" s="881"/>
      <c r="BV11" s="882"/>
      <c r="BW11" s="883"/>
      <c r="BX11" s="884"/>
      <c r="BY11" s="884"/>
      <c r="BZ11" s="884"/>
      <c r="CA11" s="884"/>
      <c r="CB11" s="884"/>
      <c r="CC11" s="884"/>
      <c r="CD11" s="884"/>
      <c r="CE11" s="884"/>
      <c r="CF11" s="884"/>
      <c r="CG11" s="884"/>
      <c r="CH11" s="884"/>
      <c r="CI11" s="884"/>
      <c r="CJ11" s="884"/>
      <c r="CK11" s="884"/>
      <c r="CL11" s="884"/>
      <c r="CM11" s="884"/>
      <c r="CN11" s="884"/>
      <c r="CO11" s="884"/>
      <c r="CP11" s="884"/>
      <c r="CQ11" s="884"/>
      <c r="CR11" s="884"/>
      <c r="CS11" s="884"/>
      <c r="CT11" s="885"/>
      <c r="CU11" s="886"/>
      <c r="CV11" s="887"/>
      <c r="CW11" s="887"/>
      <c r="CX11" s="887"/>
      <c r="CY11" s="887"/>
      <c r="CZ11" s="887"/>
      <c r="DA11" s="887"/>
      <c r="DB11" s="888"/>
    </row>
    <row r="12" spans="2:106" x14ac:dyDescent="0.25">
      <c r="B12" s="804"/>
      <c r="C12" s="805"/>
      <c r="D12" s="805"/>
      <c r="E12" s="805"/>
      <c r="F12" s="806"/>
      <c r="G12" s="889" t="s">
        <v>675</v>
      </c>
      <c r="H12" s="890"/>
      <c r="I12" s="890"/>
      <c r="J12" s="890"/>
      <c r="K12" s="890"/>
      <c r="L12" s="890"/>
      <c r="M12" s="890"/>
      <c r="N12" s="890"/>
      <c r="O12" s="890"/>
      <c r="P12" s="890"/>
      <c r="Q12" s="890"/>
      <c r="R12" s="890"/>
      <c r="S12" s="890"/>
      <c r="T12" s="890"/>
      <c r="U12" s="890"/>
      <c r="V12" s="890"/>
      <c r="W12" s="890"/>
      <c r="X12" s="890"/>
      <c r="Y12" s="890"/>
      <c r="Z12" s="890"/>
      <c r="AA12" s="890"/>
      <c r="AB12" s="890"/>
      <c r="AC12" s="890"/>
      <c r="AD12" s="890"/>
      <c r="AE12" s="890"/>
      <c r="AF12" s="890"/>
      <c r="AG12" s="890"/>
      <c r="AH12" s="890"/>
      <c r="AI12" s="890"/>
      <c r="AJ12" s="890"/>
      <c r="AK12" s="890"/>
      <c r="AL12" s="890"/>
      <c r="AM12" s="890"/>
      <c r="AN12" s="890"/>
      <c r="AO12" s="890"/>
      <c r="AP12" s="890"/>
      <c r="AQ12" s="890"/>
      <c r="AR12" s="890"/>
      <c r="AS12" s="890"/>
      <c r="AT12" s="890"/>
      <c r="AU12" s="890"/>
      <c r="AV12" s="890"/>
      <c r="AW12" s="890"/>
      <c r="AX12" s="890"/>
      <c r="AY12" s="890"/>
      <c r="AZ12" s="890"/>
      <c r="BA12" s="890"/>
      <c r="BB12" s="890"/>
      <c r="BC12" s="890"/>
      <c r="BD12" s="891"/>
      <c r="BE12" s="894"/>
      <c r="BF12" s="881"/>
      <c r="BG12" s="881"/>
      <c r="BH12" s="881"/>
      <c r="BI12" s="881"/>
      <c r="BJ12" s="882"/>
      <c r="BK12" s="880"/>
      <c r="BL12" s="881"/>
      <c r="BM12" s="881"/>
      <c r="BN12" s="881"/>
      <c r="BO12" s="881"/>
      <c r="BP12" s="882"/>
      <c r="BQ12" s="880"/>
      <c r="BR12" s="881"/>
      <c r="BS12" s="881"/>
      <c r="BT12" s="881"/>
      <c r="BU12" s="881"/>
      <c r="BV12" s="882"/>
      <c r="BW12" s="883"/>
      <c r="BX12" s="884"/>
      <c r="BY12" s="884"/>
      <c r="BZ12" s="884"/>
      <c r="CA12" s="884"/>
      <c r="CB12" s="884"/>
      <c r="CC12" s="884"/>
      <c r="CD12" s="884"/>
      <c r="CE12" s="884"/>
      <c r="CF12" s="884"/>
      <c r="CG12" s="884"/>
      <c r="CH12" s="884"/>
      <c r="CI12" s="884"/>
      <c r="CJ12" s="884"/>
      <c r="CK12" s="884"/>
      <c r="CL12" s="884"/>
      <c r="CM12" s="884"/>
      <c r="CN12" s="884"/>
      <c r="CO12" s="884"/>
      <c r="CP12" s="884"/>
      <c r="CQ12" s="884"/>
      <c r="CR12" s="884"/>
      <c r="CS12" s="884"/>
      <c r="CT12" s="885"/>
      <c r="CU12" s="886"/>
      <c r="CV12" s="887"/>
      <c r="CW12" s="887"/>
      <c r="CX12" s="887"/>
      <c r="CY12" s="887"/>
      <c r="CZ12" s="887"/>
      <c r="DA12" s="887"/>
      <c r="DB12" s="888"/>
    </row>
    <row r="13" spans="2:106" x14ac:dyDescent="0.25">
      <c r="B13" s="804"/>
      <c r="C13" s="805"/>
      <c r="D13" s="805"/>
      <c r="E13" s="805"/>
      <c r="F13" s="806"/>
      <c r="G13" s="889" t="s">
        <v>676</v>
      </c>
      <c r="H13" s="890"/>
      <c r="I13" s="890"/>
      <c r="J13" s="890"/>
      <c r="K13" s="890"/>
      <c r="L13" s="890"/>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890"/>
      <c r="AJ13" s="890"/>
      <c r="AK13" s="890"/>
      <c r="AL13" s="890"/>
      <c r="AM13" s="890"/>
      <c r="AN13" s="890"/>
      <c r="AO13" s="890"/>
      <c r="AP13" s="890"/>
      <c r="AQ13" s="890"/>
      <c r="AR13" s="890"/>
      <c r="AS13" s="890"/>
      <c r="AT13" s="890"/>
      <c r="AU13" s="890"/>
      <c r="AV13" s="890"/>
      <c r="AW13" s="890"/>
      <c r="AX13" s="890"/>
      <c r="AY13" s="890"/>
      <c r="AZ13" s="890"/>
      <c r="BA13" s="890"/>
      <c r="BB13" s="890"/>
      <c r="BC13" s="890"/>
      <c r="BD13" s="891"/>
      <c r="BE13" s="894"/>
      <c r="BF13" s="881"/>
      <c r="BG13" s="881"/>
      <c r="BH13" s="881"/>
      <c r="BI13" s="881"/>
      <c r="BJ13" s="882"/>
      <c r="BK13" s="880"/>
      <c r="BL13" s="881"/>
      <c r="BM13" s="881"/>
      <c r="BN13" s="881"/>
      <c r="BO13" s="881"/>
      <c r="BP13" s="882"/>
      <c r="BQ13" s="880"/>
      <c r="BR13" s="881"/>
      <c r="BS13" s="881"/>
      <c r="BT13" s="881"/>
      <c r="BU13" s="881"/>
      <c r="BV13" s="882"/>
      <c r="BW13" s="883"/>
      <c r="BX13" s="884"/>
      <c r="BY13" s="884"/>
      <c r="BZ13" s="884"/>
      <c r="CA13" s="884"/>
      <c r="CB13" s="884"/>
      <c r="CC13" s="884"/>
      <c r="CD13" s="884"/>
      <c r="CE13" s="884"/>
      <c r="CF13" s="884"/>
      <c r="CG13" s="884"/>
      <c r="CH13" s="884"/>
      <c r="CI13" s="884"/>
      <c r="CJ13" s="884"/>
      <c r="CK13" s="884"/>
      <c r="CL13" s="884"/>
      <c r="CM13" s="884"/>
      <c r="CN13" s="884"/>
      <c r="CO13" s="884"/>
      <c r="CP13" s="884"/>
      <c r="CQ13" s="884"/>
      <c r="CR13" s="884"/>
      <c r="CS13" s="884"/>
      <c r="CT13" s="885"/>
      <c r="CU13" s="886"/>
      <c r="CV13" s="887"/>
      <c r="CW13" s="887"/>
      <c r="CX13" s="887"/>
      <c r="CY13" s="887"/>
      <c r="CZ13" s="887"/>
      <c r="DA13" s="887"/>
      <c r="DB13" s="888"/>
    </row>
    <row r="14" spans="2:106" x14ac:dyDescent="0.25">
      <c r="B14" s="804"/>
      <c r="C14" s="805"/>
      <c r="D14" s="805"/>
      <c r="E14" s="805"/>
      <c r="F14" s="806"/>
      <c r="G14" s="889" t="s">
        <v>677</v>
      </c>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0"/>
      <c r="AY14" s="890"/>
      <c r="AZ14" s="890"/>
      <c r="BA14" s="890"/>
      <c r="BB14" s="890"/>
      <c r="BC14" s="890"/>
      <c r="BD14" s="891"/>
      <c r="BE14" s="894"/>
      <c r="BF14" s="881"/>
      <c r="BG14" s="881"/>
      <c r="BH14" s="881"/>
      <c r="BI14" s="881"/>
      <c r="BJ14" s="882"/>
      <c r="BK14" s="880"/>
      <c r="BL14" s="881"/>
      <c r="BM14" s="881"/>
      <c r="BN14" s="881"/>
      <c r="BO14" s="881"/>
      <c r="BP14" s="882"/>
      <c r="BQ14" s="880"/>
      <c r="BR14" s="881"/>
      <c r="BS14" s="881"/>
      <c r="BT14" s="881"/>
      <c r="BU14" s="881"/>
      <c r="BV14" s="882"/>
      <c r="BW14" s="883"/>
      <c r="BX14" s="884"/>
      <c r="BY14" s="884"/>
      <c r="BZ14" s="884"/>
      <c r="CA14" s="884"/>
      <c r="CB14" s="884"/>
      <c r="CC14" s="884"/>
      <c r="CD14" s="884"/>
      <c r="CE14" s="884"/>
      <c r="CF14" s="884"/>
      <c r="CG14" s="884"/>
      <c r="CH14" s="884"/>
      <c r="CI14" s="884"/>
      <c r="CJ14" s="884"/>
      <c r="CK14" s="884"/>
      <c r="CL14" s="884"/>
      <c r="CM14" s="884"/>
      <c r="CN14" s="884"/>
      <c r="CO14" s="884"/>
      <c r="CP14" s="884"/>
      <c r="CQ14" s="884"/>
      <c r="CR14" s="884"/>
      <c r="CS14" s="884"/>
      <c r="CT14" s="885"/>
      <c r="CU14" s="886"/>
      <c r="CV14" s="887"/>
      <c r="CW14" s="887"/>
      <c r="CX14" s="887"/>
      <c r="CY14" s="887"/>
      <c r="CZ14" s="887"/>
      <c r="DA14" s="887"/>
      <c r="DB14" s="888"/>
    </row>
    <row r="15" spans="2:106" x14ac:dyDescent="0.25">
      <c r="B15" s="804"/>
      <c r="C15" s="805"/>
      <c r="D15" s="805"/>
      <c r="E15" s="805"/>
      <c r="F15" s="806"/>
      <c r="G15" s="889" t="s">
        <v>678</v>
      </c>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0"/>
      <c r="AY15" s="890"/>
      <c r="AZ15" s="890"/>
      <c r="BA15" s="890"/>
      <c r="BB15" s="890"/>
      <c r="BC15" s="890"/>
      <c r="BD15" s="891"/>
      <c r="BE15" s="894"/>
      <c r="BF15" s="881"/>
      <c r="BG15" s="881"/>
      <c r="BH15" s="881"/>
      <c r="BI15" s="881"/>
      <c r="BJ15" s="882"/>
      <c r="BK15" s="880"/>
      <c r="BL15" s="881"/>
      <c r="BM15" s="881"/>
      <c r="BN15" s="881"/>
      <c r="BO15" s="881"/>
      <c r="BP15" s="882"/>
      <c r="BQ15" s="880"/>
      <c r="BR15" s="881"/>
      <c r="BS15" s="881"/>
      <c r="BT15" s="881"/>
      <c r="BU15" s="881"/>
      <c r="BV15" s="882"/>
      <c r="BW15" s="883"/>
      <c r="BX15" s="884"/>
      <c r="BY15" s="884"/>
      <c r="BZ15" s="884"/>
      <c r="CA15" s="884"/>
      <c r="CB15" s="884"/>
      <c r="CC15" s="884"/>
      <c r="CD15" s="884"/>
      <c r="CE15" s="884"/>
      <c r="CF15" s="884"/>
      <c r="CG15" s="884"/>
      <c r="CH15" s="884"/>
      <c r="CI15" s="884"/>
      <c r="CJ15" s="884"/>
      <c r="CK15" s="884"/>
      <c r="CL15" s="884"/>
      <c r="CM15" s="884"/>
      <c r="CN15" s="884"/>
      <c r="CO15" s="884"/>
      <c r="CP15" s="884"/>
      <c r="CQ15" s="884"/>
      <c r="CR15" s="884"/>
      <c r="CS15" s="884"/>
      <c r="CT15" s="885"/>
      <c r="CU15" s="886"/>
      <c r="CV15" s="887"/>
      <c r="CW15" s="887"/>
      <c r="CX15" s="887"/>
      <c r="CY15" s="887"/>
      <c r="CZ15" s="887"/>
      <c r="DA15" s="887"/>
      <c r="DB15" s="888"/>
    </row>
    <row r="16" spans="2:106" x14ac:dyDescent="0.25">
      <c r="B16" s="804"/>
      <c r="C16" s="805"/>
      <c r="D16" s="805"/>
      <c r="E16" s="805"/>
      <c r="F16" s="806"/>
      <c r="G16" s="889" t="s">
        <v>679</v>
      </c>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0"/>
      <c r="AP16" s="890"/>
      <c r="AQ16" s="890"/>
      <c r="AR16" s="890"/>
      <c r="AS16" s="890"/>
      <c r="AT16" s="890"/>
      <c r="AU16" s="890"/>
      <c r="AV16" s="890"/>
      <c r="AW16" s="890"/>
      <c r="AX16" s="890"/>
      <c r="AY16" s="890"/>
      <c r="AZ16" s="890"/>
      <c r="BA16" s="890"/>
      <c r="BB16" s="890"/>
      <c r="BC16" s="890"/>
      <c r="BD16" s="891"/>
      <c r="BE16" s="894"/>
      <c r="BF16" s="881"/>
      <c r="BG16" s="881"/>
      <c r="BH16" s="881"/>
      <c r="BI16" s="881"/>
      <c r="BJ16" s="882"/>
      <c r="BK16" s="880"/>
      <c r="BL16" s="881"/>
      <c r="BM16" s="881"/>
      <c r="BN16" s="881"/>
      <c r="BO16" s="881"/>
      <c r="BP16" s="882"/>
      <c r="BQ16" s="880"/>
      <c r="BR16" s="881"/>
      <c r="BS16" s="881"/>
      <c r="BT16" s="881"/>
      <c r="BU16" s="881"/>
      <c r="BV16" s="882"/>
      <c r="BW16" s="883"/>
      <c r="BX16" s="884"/>
      <c r="BY16" s="884"/>
      <c r="BZ16" s="884"/>
      <c r="CA16" s="884"/>
      <c r="CB16" s="884"/>
      <c r="CC16" s="884"/>
      <c r="CD16" s="884"/>
      <c r="CE16" s="884"/>
      <c r="CF16" s="884"/>
      <c r="CG16" s="884"/>
      <c r="CH16" s="884"/>
      <c r="CI16" s="884"/>
      <c r="CJ16" s="884"/>
      <c r="CK16" s="884"/>
      <c r="CL16" s="884"/>
      <c r="CM16" s="884"/>
      <c r="CN16" s="884"/>
      <c r="CO16" s="884"/>
      <c r="CP16" s="884"/>
      <c r="CQ16" s="884"/>
      <c r="CR16" s="884"/>
      <c r="CS16" s="884"/>
      <c r="CT16" s="885"/>
      <c r="CU16" s="886"/>
      <c r="CV16" s="887"/>
      <c r="CW16" s="887"/>
      <c r="CX16" s="887"/>
      <c r="CY16" s="887"/>
      <c r="CZ16" s="887"/>
      <c r="DA16" s="887"/>
      <c r="DB16" s="888"/>
    </row>
    <row r="17" spans="2:106" x14ac:dyDescent="0.25">
      <c r="B17" s="804"/>
      <c r="C17" s="805"/>
      <c r="D17" s="805"/>
      <c r="E17" s="805"/>
      <c r="F17" s="806"/>
      <c r="G17" s="889" t="s">
        <v>680</v>
      </c>
      <c r="H17" s="890"/>
      <c r="I17" s="890"/>
      <c r="J17" s="890"/>
      <c r="K17" s="890"/>
      <c r="L17" s="890"/>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c r="AJ17" s="890"/>
      <c r="AK17" s="890"/>
      <c r="AL17" s="890"/>
      <c r="AM17" s="890"/>
      <c r="AN17" s="890"/>
      <c r="AO17" s="890"/>
      <c r="AP17" s="890"/>
      <c r="AQ17" s="890"/>
      <c r="AR17" s="890"/>
      <c r="AS17" s="890"/>
      <c r="AT17" s="890"/>
      <c r="AU17" s="890"/>
      <c r="AV17" s="890"/>
      <c r="AW17" s="890"/>
      <c r="AX17" s="890"/>
      <c r="AY17" s="890"/>
      <c r="AZ17" s="890"/>
      <c r="BA17" s="890"/>
      <c r="BB17" s="890"/>
      <c r="BC17" s="890"/>
      <c r="BD17" s="891"/>
      <c r="BE17" s="894"/>
      <c r="BF17" s="881"/>
      <c r="BG17" s="881"/>
      <c r="BH17" s="881"/>
      <c r="BI17" s="881"/>
      <c r="BJ17" s="882"/>
      <c r="BK17" s="880"/>
      <c r="BL17" s="881"/>
      <c r="BM17" s="881"/>
      <c r="BN17" s="881"/>
      <c r="BO17" s="881"/>
      <c r="BP17" s="882"/>
      <c r="BQ17" s="880"/>
      <c r="BR17" s="881"/>
      <c r="BS17" s="881"/>
      <c r="BT17" s="881"/>
      <c r="BU17" s="881"/>
      <c r="BV17" s="882"/>
      <c r="BW17" s="883"/>
      <c r="BX17" s="884"/>
      <c r="BY17" s="884"/>
      <c r="BZ17" s="884"/>
      <c r="CA17" s="884"/>
      <c r="CB17" s="884"/>
      <c r="CC17" s="884"/>
      <c r="CD17" s="884"/>
      <c r="CE17" s="884"/>
      <c r="CF17" s="884"/>
      <c r="CG17" s="884"/>
      <c r="CH17" s="884"/>
      <c r="CI17" s="884"/>
      <c r="CJ17" s="884"/>
      <c r="CK17" s="884"/>
      <c r="CL17" s="884"/>
      <c r="CM17" s="884"/>
      <c r="CN17" s="884"/>
      <c r="CO17" s="884"/>
      <c r="CP17" s="884"/>
      <c r="CQ17" s="884"/>
      <c r="CR17" s="884"/>
      <c r="CS17" s="884"/>
      <c r="CT17" s="885"/>
      <c r="CU17" s="886"/>
      <c r="CV17" s="887"/>
      <c r="CW17" s="887"/>
      <c r="CX17" s="887"/>
      <c r="CY17" s="887"/>
      <c r="CZ17" s="887"/>
      <c r="DA17" s="887"/>
      <c r="DB17" s="888"/>
    </row>
    <row r="18" spans="2:106" ht="12.75" customHeight="1" x14ac:dyDescent="0.25">
      <c r="B18" s="804"/>
      <c r="C18" s="805"/>
      <c r="D18" s="805"/>
      <c r="E18" s="805"/>
      <c r="F18" s="806"/>
      <c r="G18" s="892" t="s">
        <v>681</v>
      </c>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2"/>
      <c r="AI18" s="892"/>
      <c r="AJ18" s="892"/>
      <c r="AK18" s="892"/>
      <c r="AL18" s="892"/>
      <c r="AM18" s="892"/>
      <c r="AN18" s="892"/>
      <c r="AO18" s="892"/>
      <c r="AP18" s="892"/>
      <c r="AQ18" s="892"/>
      <c r="AR18" s="892"/>
      <c r="AS18" s="892"/>
      <c r="AT18" s="892"/>
      <c r="AU18" s="892"/>
      <c r="AV18" s="892"/>
      <c r="AW18" s="892"/>
      <c r="AX18" s="892"/>
      <c r="AY18" s="892"/>
      <c r="AZ18" s="892"/>
      <c r="BA18" s="892"/>
      <c r="BB18" s="892"/>
      <c r="BC18" s="892"/>
      <c r="BD18" s="892"/>
      <c r="BE18" s="835"/>
      <c r="BF18" s="800"/>
      <c r="BG18" s="800"/>
      <c r="BH18" s="800"/>
      <c r="BI18" s="800"/>
      <c r="BJ18" s="836"/>
      <c r="BK18" s="837"/>
      <c r="BL18" s="800"/>
      <c r="BM18" s="800"/>
      <c r="BN18" s="800"/>
      <c r="BO18" s="800"/>
      <c r="BP18" s="836"/>
      <c r="BQ18" s="837"/>
      <c r="BR18" s="800"/>
      <c r="BS18" s="800"/>
      <c r="BT18" s="800"/>
      <c r="BU18" s="800"/>
      <c r="BV18" s="836"/>
      <c r="BW18" s="838"/>
      <c r="BX18" s="839"/>
      <c r="BY18" s="839"/>
      <c r="BZ18" s="839"/>
      <c r="CA18" s="839"/>
      <c r="CB18" s="839"/>
      <c r="CC18" s="839"/>
      <c r="CD18" s="839"/>
      <c r="CE18" s="839"/>
      <c r="CF18" s="839"/>
      <c r="CG18" s="839"/>
      <c r="CH18" s="839"/>
      <c r="CI18" s="839"/>
      <c r="CJ18" s="839"/>
      <c r="CK18" s="839"/>
      <c r="CL18" s="839"/>
      <c r="CM18" s="839"/>
      <c r="CN18" s="839"/>
      <c r="CO18" s="839"/>
      <c r="CP18" s="839"/>
      <c r="CQ18" s="839"/>
      <c r="CR18" s="839"/>
      <c r="CS18" s="839"/>
      <c r="CT18" s="840"/>
      <c r="CU18" s="841"/>
      <c r="CV18" s="842"/>
      <c r="CW18" s="842"/>
      <c r="CX18" s="842"/>
      <c r="CY18" s="842"/>
      <c r="CZ18" s="842"/>
      <c r="DA18" s="842"/>
      <c r="DB18" s="843"/>
    </row>
    <row r="19" spans="2:106" ht="12.75" customHeight="1" x14ac:dyDescent="0.25">
      <c r="B19" s="804" t="s">
        <v>23</v>
      </c>
      <c r="C19" s="805"/>
      <c r="D19" s="805"/>
      <c r="E19" s="805"/>
      <c r="F19" s="806"/>
      <c r="G19" s="896" t="s">
        <v>682</v>
      </c>
      <c r="H19" s="897"/>
      <c r="I19" s="897"/>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897"/>
      <c r="AM19" s="897"/>
      <c r="AN19" s="897"/>
      <c r="AO19" s="897"/>
      <c r="AP19" s="897"/>
      <c r="AQ19" s="897"/>
      <c r="AR19" s="897"/>
      <c r="AS19" s="897"/>
      <c r="AT19" s="897"/>
      <c r="AU19" s="897"/>
      <c r="AV19" s="897"/>
      <c r="AW19" s="897"/>
      <c r="AX19" s="897"/>
      <c r="AY19" s="897"/>
      <c r="AZ19" s="897"/>
      <c r="BA19" s="897"/>
      <c r="BB19" s="897"/>
      <c r="BC19" s="897"/>
      <c r="BD19" s="898"/>
      <c r="BE19" s="811" t="s">
        <v>683</v>
      </c>
      <c r="BF19" s="812"/>
      <c r="BG19" s="812"/>
      <c r="BH19" s="812"/>
      <c r="BI19" s="812"/>
      <c r="BJ19" s="813"/>
      <c r="BK19" s="817" t="s">
        <v>138</v>
      </c>
      <c r="BL19" s="812"/>
      <c r="BM19" s="812"/>
      <c r="BN19" s="812"/>
      <c r="BO19" s="812"/>
      <c r="BP19" s="813"/>
      <c r="BQ19" s="817" t="s">
        <v>138</v>
      </c>
      <c r="BR19" s="812"/>
      <c r="BS19" s="812"/>
      <c r="BT19" s="812"/>
      <c r="BU19" s="812"/>
      <c r="BV19" s="813"/>
      <c r="BW19" s="655"/>
      <c r="BX19" s="656"/>
      <c r="BY19" s="656"/>
      <c r="BZ19" s="656"/>
      <c r="CA19" s="656"/>
      <c r="CB19" s="656"/>
      <c r="CC19" s="656"/>
      <c r="CD19" s="656"/>
      <c r="CE19" s="656"/>
      <c r="CF19" s="656"/>
      <c r="CG19" s="656"/>
      <c r="CH19" s="656"/>
      <c r="CI19" s="656"/>
      <c r="CJ19" s="656"/>
      <c r="CK19" s="656"/>
      <c r="CL19" s="656"/>
      <c r="CM19" s="656"/>
      <c r="CN19" s="656"/>
      <c r="CO19" s="656"/>
      <c r="CP19" s="656"/>
      <c r="CQ19" s="656"/>
      <c r="CR19" s="656"/>
      <c r="CS19" s="656"/>
      <c r="CT19" s="657"/>
      <c r="CU19" s="825"/>
      <c r="CV19" s="826"/>
      <c r="CW19" s="826"/>
      <c r="CX19" s="826"/>
      <c r="CY19" s="826"/>
      <c r="CZ19" s="826"/>
      <c r="DA19" s="826"/>
      <c r="DB19" s="827"/>
    </row>
    <row r="20" spans="2:106" ht="12.75" customHeight="1" x14ac:dyDescent="0.25">
      <c r="B20" s="804"/>
      <c r="C20" s="805"/>
      <c r="D20" s="805"/>
      <c r="E20" s="805"/>
      <c r="F20" s="806"/>
      <c r="G20" s="889" t="s">
        <v>684</v>
      </c>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0"/>
      <c r="AO20" s="890"/>
      <c r="AP20" s="890"/>
      <c r="AQ20" s="890"/>
      <c r="AR20" s="890"/>
      <c r="AS20" s="890"/>
      <c r="AT20" s="890"/>
      <c r="AU20" s="890"/>
      <c r="AV20" s="890"/>
      <c r="AW20" s="890"/>
      <c r="AX20" s="890"/>
      <c r="AY20" s="890"/>
      <c r="AZ20" s="890"/>
      <c r="BA20" s="890"/>
      <c r="BB20" s="890"/>
      <c r="BC20" s="890"/>
      <c r="BD20" s="891"/>
      <c r="BE20" s="894"/>
      <c r="BF20" s="881"/>
      <c r="BG20" s="881"/>
      <c r="BH20" s="881"/>
      <c r="BI20" s="881"/>
      <c r="BJ20" s="882"/>
      <c r="BK20" s="880"/>
      <c r="BL20" s="881"/>
      <c r="BM20" s="881"/>
      <c r="BN20" s="881"/>
      <c r="BO20" s="881"/>
      <c r="BP20" s="882"/>
      <c r="BQ20" s="880"/>
      <c r="BR20" s="881"/>
      <c r="BS20" s="881"/>
      <c r="BT20" s="881"/>
      <c r="BU20" s="881"/>
      <c r="BV20" s="882"/>
      <c r="BW20" s="658"/>
      <c r="BX20" s="659"/>
      <c r="BY20" s="659"/>
      <c r="BZ20" s="659"/>
      <c r="CA20" s="659"/>
      <c r="CB20" s="659"/>
      <c r="CC20" s="659"/>
      <c r="CD20" s="659"/>
      <c r="CE20" s="659"/>
      <c r="CF20" s="659"/>
      <c r="CG20" s="659"/>
      <c r="CH20" s="659"/>
      <c r="CI20" s="659"/>
      <c r="CJ20" s="659"/>
      <c r="CK20" s="659"/>
      <c r="CL20" s="659"/>
      <c r="CM20" s="659"/>
      <c r="CN20" s="659"/>
      <c r="CO20" s="659"/>
      <c r="CP20" s="659"/>
      <c r="CQ20" s="659"/>
      <c r="CR20" s="659"/>
      <c r="CS20" s="659"/>
      <c r="CT20" s="660"/>
      <c r="CU20" s="886"/>
      <c r="CV20" s="887"/>
      <c r="CW20" s="887"/>
      <c r="CX20" s="887"/>
      <c r="CY20" s="887"/>
      <c r="CZ20" s="887"/>
      <c r="DA20" s="887"/>
      <c r="DB20" s="888"/>
    </row>
    <row r="21" spans="2:106" ht="12.75" customHeight="1" x14ac:dyDescent="0.25">
      <c r="B21" s="804"/>
      <c r="C21" s="805"/>
      <c r="D21" s="805"/>
      <c r="E21" s="805"/>
      <c r="F21" s="806"/>
      <c r="G21" s="892" t="s">
        <v>685</v>
      </c>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2"/>
      <c r="AY21" s="892"/>
      <c r="AZ21" s="892"/>
      <c r="BA21" s="892"/>
      <c r="BB21" s="892"/>
      <c r="BC21" s="892"/>
      <c r="BD21" s="892"/>
      <c r="BE21" s="835"/>
      <c r="BF21" s="800"/>
      <c r="BG21" s="800"/>
      <c r="BH21" s="800"/>
      <c r="BI21" s="800"/>
      <c r="BJ21" s="836"/>
      <c r="BK21" s="837"/>
      <c r="BL21" s="800"/>
      <c r="BM21" s="800"/>
      <c r="BN21" s="800"/>
      <c r="BO21" s="800"/>
      <c r="BP21" s="836"/>
      <c r="BQ21" s="837"/>
      <c r="BR21" s="800"/>
      <c r="BS21" s="800"/>
      <c r="BT21" s="800"/>
      <c r="BU21" s="800"/>
      <c r="BV21" s="836"/>
      <c r="BW21" s="661"/>
      <c r="BX21" s="662"/>
      <c r="BY21" s="662"/>
      <c r="BZ21" s="662"/>
      <c r="CA21" s="662"/>
      <c r="CB21" s="662"/>
      <c r="CC21" s="662"/>
      <c r="CD21" s="662"/>
      <c r="CE21" s="662"/>
      <c r="CF21" s="662"/>
      <c r="CG21" s="662"/>
      <c r="CH21" s="662"/>
      <c r="CI21" s="662"/>
      <c r="CJ21" s="662"/>
      <c r="CK21" s="662"/>
      <c r="CL21" s="662"/>
      <c r="CM21" s="662"/>
      <c r="CN21" s="662"/>
      <c r="CO21" s="662"/>
      <c r="CP21" s="662"/>
      <c r="CQ21" s="662"/>
      <c r="CR21" s="662"/>
      <c r="CS21" s="662"/>
      <c r="CT21" s="663"/>
      <c r="CU21" s="841"/>
      <c r="CV21" s="842"/>
      <c r="CW21" s="842"/>
      <c r="CX21" s="842"/>
      <c r="CY21" s="842"/>
      <c r="CZ21" s="842"/>
      <c r="DA21" s="842"/>
      <c r="DB21" s="843"/>
    </row>
    <row r="22" spans="2:106" ht="12.75" customHeight="1" x14ac:dyDescent="0.25">
      <c r="B22" s="804" t="s">
        <v>25</v>
      </c>
      <c r="C22" s="805"/>
      <c r="D22" s="805"/>
      <c r="E22" s="805"/>
      <c r="F22" s="806"/>
      <c r="G22" s="896" t="s">
        <v>686</v>
      </c>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7"/>
      <c r="AY22" s="897"/>
      <c r="AZ22" s="897"/>
      <c r="BA22" s="897"/>
      <c r="BB22" s="897"/>
      <c r="BC22" s="897"/>
      <c r="BD22" s="898"/>
      <c r="BE22" s="811" t="s">
        <v>687</v>
      </c>
      <c r="BF22" s="812"/>
      <c r="BG22" s="812"/>
      <c r="BH22" s="812"/>
      <c r="BI22" s="812"/>
      <c r="BJ22" s="813"/>
      <c r="BK22" s="817" t="s">
        <v>138</v>
      </c>
      <c r="BL22" s="812"/>
      <c r="BM22" s="812"/>
      <c r="BN22" s="812"/>
      <c r="BO22" s="812"/>
      <c r="BP22" s="813"/>
      <c r="BQ22" s="817" t="s">
        <v>138</v>
      </c>
      <c r="BR22" s="812"/>
      <c r="BS22" s="812"/>
      <c r="BT22" s="812"/>
      <c r="BU22" s="812"/>
      <c r="BV22" s="813"/>
      <c r="BW22" s="819"/>
      <c r="BX22" s="820"/>
      <c r="BY22" s="820"/>
      <c r="BZ22" s="820"/>
      <c r="CA22" s="820"/>
      <c r="CB22" s="820"/>
      <c r="CC22" s="820"/>
      <c r="CD22" s="820"/>
      <c r="CE22" s="820"/>
      <c r="CF22" s="820"/>
      <c r="CG22" s="820"/>
      <c r="CH22" s="820"/>
      <c r="CI22" s="820"/>
      <c r="CJ22" s="820"/>
      <c r="CK22" s="820"/>
      <c r="CL22" s="820"/>
      <c r="CM22" s="820"/>
      <c r="CN22" s="820"/>
      <c r="CO22" s="820"/>
      <c r="CP22" s="820"/>
      <c r="CQ22" s="820"/>
      <c r="CR22" s="820"/>
      <c r="CS22" s="820"/>
      <c r="CT22" s="821"/>
      <c r="CU22" s="825"/>
      <c r="CV22" s="826"/>
      <c r="CW22" s="826"/>
      <c r="CX22" s="826"/>
      <c r="CY22" s="826"/>
      <c r="CZ22" s="826"/>
      <c r="DA22" s="826"/>
      <c r="DB22" s="827"/>
    </row>
    <row r="23" spans="2:106" ht="12.75" customHeight="1" x14ac:dyDescent="0.25">
      <c r="B23" s="804"/>
      <c r="C23" s="805"/>
      <c r="D23" s="805"/>
      <c r="E23" s="805"/>
      <c r="F23" s="806"/>
      <c r="G23" s="892" t="s">
        <v>688</v>
      </c>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2"/>
      <c r="AX23" s="892"/>
      <c r="AY23" s="892"/>
      <c r="AZ23" s="892"/>
      <c r="BA23" s="892"/>
      <c r="BB23" s="892"/>
      <c r="BC23" s="892"/>
      <c r="BD23" s="892"/>
      <c r="BE23" s="835"/>
      <c r="BF23" s="800"/>
      <c r="BG23" s="800"/>
      <c r="BH23" s="800"/>
      <c r="BI23" s="800"/>
      <c r="BJ23" s="836"/>
      <c r="BK23" s="837"/>
      <c r="BL23" s="800"/>
      <c r="BM23" s="800"/>
      <c r="BN23" s="800"/>
      <c r="BO23" s="800"/>
      <c r="BP23" s="836"/>
      <c r="BQ23" s="837"/>
      <c r="BR23" s="800"/>
      <c r="BS23" s="800"/>
      <c r="BT23" s="800"/>
      <c r="BU23" s="800"/>
      <c r="BV23" s="836"/>
      <c r="BW23" s="838"/>
      <c r="BX23" s="839"/>
      <c r="BY23" s="839"/>
      <c r="BZ23" s="839"/>
      <c r="CA23" s="839"/>
      <c r="CB23" s="839"/>
      <c r="CC23" s="839"/>
      <c r="CD23" s="839"/>
      <c r="CE23" s="839"/>
      <c r="CF23" s="839"/>
      <c r="CG23" s="839"/>
      <c r="CH23" s="839"/>
      <c r="CI23" s="839"/>
      <c r="CJ23" s="839"/>
      <c r="CK23" s="839"/>
      <c r="CL23" s="839"/>
      <c r="CM23" s="839"/>
      <c r="CN23" s="839"/>
      <c r="CO23" s="839"/>
      <c r="CP23" s="839"/>
      <c r="CQ23" s="839"/>
      <c r="CR23" s="839"/>
      <c r="CS23" s="839"/>
      <c r="CT23" s="840"/>
      <c r="CU23" s="841"/>
      <c r="CV23" s="842"/>
      <c r="CW23" s="842"/>
      <c r="CX23" s="842"/>
      <c r="CY23" s="842"/>
      <c r="CZ23" s="842"/>
      <c r="DA23" s="842"/>
      <c r="DB23" s="843"/>
    </row>
    <row r="24" spans="2:106" ht="12.75" customHeight="1" x14ac:dyDescent="0.25">
      <c r="B24" s="804" t="s">
        <v>689</v>
      </c>
      <c r="C24" s="805"/>
      <c r="D24" s="805"/>
      <c r="E24" s="805"/>
      <c r="F24" s="806"/>
      <c r="G24" s="896" t="s">
        <v>682</v>
      </c>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897"/>
      <c r="BA24" s="897"/>
      <c r="BB24" s="897"/>
      <c r="BC24" s="897"/>
      <c r="BD24" s="898"/>
      <c r="BE24" s="811" t="s">
        <v>690</v>
      </c>
      <c r="BF24" s="812"/>
      <c r="BG24" s="812"/>
      <c r="BH24" s="812"/>
      <c r="BI24" s="812"/>
      <c r="BJ24" s="813"/>
      <c r="BK24" s="817" t="s">
        <v>138</v>
      </c>
      <c r="BL24" s="812"/>
      <c r="BM24" s="812"/>
      <c r="BN24" s="812"/>
      <c r="BO24" s="812"/>
      <c r="BP24" s="813"/>
      <c r="BQ24" s="817" t="s">
        <v>138</v>
      </c>
      <c r="BR24" s="812"/>
      <c r="BS24" s="812"/>
      <c r="BT24" s="812"/>
      <c r="BU24" s="812"/>
      <c r="BV24" s="813"/>
      <c r="BW24" s="655">
        <f>BW9</f>
        <v>7341200</v>
      </c>
      <c r="BX24" s="820"/>
      <c r="BY24" s="820"/>
      <c r="BZ24" s="820"/>
      <c r="CA24" s="820"/>
      <c r="CB24" s="820"/>
      <c r="CC24" s="820"/>
      <c r="CD24" s="820"/>
      <c r="CE24" s="820"/>
      <c r="CF24" s="820"/>
      <c r="CG24" s="820"/>
      <c r="CH24" s="820"/>
      <c r="CI24" s="820"/>
      <c r="CJ24" s="820"/>
      <c r="CK24" s="820"/>
      <c r="CL24" s="820"/>
      <c r="CM24" s="820"/>
      <c r="CN24" s="820"/>
      <c r="CO24" s="820"/>
      <c r="CP24" s="820"/>
      <c r="CQ24" s="820"/>
      <c r="CR24" s="820"/>
      <c r="CS24" s="820"/>
      <c r="CT24" s="821"/>
      <c r="CU24" s="825"/>
      <c r="CV24" s="826"/>
      <c r="CW24" s="826"/>
      <c r="CX24" s="826"/>
      <c r="CY24" s="826"/>
      <c r="CZ24" s="826"/>
      <c r="DA24" s="826"/>
      <c r="DB24" s="827"/>
    </row>
    <row r="25" spans="2:106" ht="12.75" customHeight="1" x14ac:dyDescent="0.25">
      <c r="B25" s="804"/>
      <c r="C25" s="805"/>
      <c r="D25" s="805"/>
      <c r="E25" s="805"/>
      <c r="F25" s="806"/>
      <c r="G25" s="889" t="s">
        <v>691</v>
      </c>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c r="AX25" s="890"/>
      <c r="AY25" s="890"/>
      <c r="AZ25" s="890"/>
      <c r="BA25" s="890"/>
      <c r="BB25" s="890"/>
      <c r="BC25" s="890"/>
      <c r="BD25" s="891"/>
      <c r="BE25" s="894"/>
      <c r="BF25" s="881"/>
      <c r="BG25" s="881"/>
      <c r="BH25" s="881"/>
      <c r="BI25" s="881"/>
      <c r="BJ25" s="882"/>
      <c r="BK25" s="880"/>
      <c r="BL25" s="881"/>
      <c r="BM25" s="881"/>
      <c r="BN25" s="881"/>
      <c r="BO25" s="881"/>
      <c r="BP25" s="882"/>
      <c r="BQ25" s="880"/>
      <c r="BR25" s="881"/>
      <c r="BS25" s="881"/>
      <c r="BT25" s="881"/>
      <c r="BU25" s="881"/>
      <c r="BV25" s="882"/>
      <c r="BW25" s="883"/>
      <c r="BX25" s="884"/>
      <c r="BY25" s="884"/>
      <c r="BZ25" s="884"/>
      <c r="CA25" s="884"/>
      <c r="CB25" s="884"/>
      <c r="CC25" s="884"/>
      <c r="CD25" s="884"/>
      <c r="CE25" s="884"/>
      <c r="CF25" s="884"/>
      <c r="CG25" s="884"/>
      <c r="CH25" s="884"/>
      <c r="CI25" s="884"/>
      <c r="CJ25" s="884"/>
      <c r="CK25" s="884"/>
      <c r="CL25" s="884"/>
      <c r="CM25" s="884"/>
      <c r="CN25" s="884"/>
      <c r="CO25" s="884"/>
      <c r="CP25" s="884"/>
      <c r="CQ25" s="884"/>
      <c r="CR25" s="884"/>
      <c r="CS25" s="884"/>
      <c r="CT25" s="885"/>
      <c r="CU25" s="886"/>
      <c r="CV25" s="887"/>
      <c r="CW25" s="887"/>
      <c r="CX25" s="887"/>
      <c r="CY25" s="887"/>
      <c r="CZ25" s="887"/>
      <c r="DA25" s="887"/>
      <c r="DB25" s="888"/>
    </row>
    <row r="26" spans="2:106" ht="12.75" customHeight="1" x14ac:dyDescent="0.25">
      <c r="B26" s="804"/>
      <c r="C26" s="805"/>
      <c r="D26" s="805"/>
      <c r="E26" s="805"/>
      <c r="F26" s="806"/>
      <c r="G26" s="892" t="s">
        <v>692</v>
      </c>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c r="AO26" s="892"/>
      <c r="AP26" s="892"/>
      <c r="AQ26" s="892"/>
      <c r="AR26" s="892"/>
      <c r="AS26" s="892"/>
      <c r="AT26" s="892"/>
      <c r="AU26" s="892"/>
      <c r="AV26" s="892"/>
      <c r="AW26" s="892"/>
      <c r="AX26" s="892"/>
      <c r="AY26" s="892"/>
      <c r="AZ26" s="892"/>
      <c r="BA26" s="892"/>
      <c r="BB26" s="892"/>
      <c r="BC26" s="892"/>
      <c r="BD26" s="892"/>
      <c r="BE26" s="835"/>
      <c r="BF26" s="800"/>
      <c r="BG26" s="800"/>
      <c r="BH26" s="800"/>
      <c r="BI26" s="800"/>
      <c r="BJ26" s="836"/>
      <c r="BK26" s="837"/>
      <c r="BL26" s="800"/>
      <c r="BM26" s="800"/>
      <c r="BN26" s="800"/>
      <c r="BO26" s="800"/>
      <c r="BP26" s="836"/>
      <c r="BQ26" s="837"/>
      <c r="BR26" s="800"/>
      <c r="BS26" s="800"/>
      <c r="BT26" s="800"/>
      <c r="BU26" s="800"/>
      <c r="BV26" s="836"/>
      <c r="BW26" s="838"/>
      <c r="BX26" s="839"/>
      <c r="BY26" s="839"/>
      <c r="BZ26" s="839"/>
      <c r="CA26" s="839"/>
      <c r="CB26" s="839"/>
      <c r="CC26" s="839"/>
      <c r="CD26" s="839"/>
      <c r="CE26" s="839"/>
      <c r="CF26" s="839"/>
      <c r="CG26" s="839"/>
      <c r="CH26" s="839"/>
      <c r="CI26" s="839"/>
      <c r="CJ26" s="839"/>
      <c r="CK26" s="839"/>
      <c r="CL26" s="839"/>
      <c r="CM26" s="839"/>
      <c r="CN26" s="839"/>
      <c r="CO26" s="839"/>
      <c r="CP26" s="839"/>
      <c r="CQ26" s="839"/>
      <c r="CR26" s="839"/>
      <c r="CS26" s="839"/>
      <c r="CT26" s="840"/>
      <c r="CU26" s="841"/>
      <c r="CV26" s="842"/>
      <c r="CW26" s="842"/>
      <c r="CX26" s="842"/>
      <c r="CY26" s="842"/>
      <c r="CZ26" s="842"/>
      <c r="DA26" s="842"/>
      <c r="DB26" s="843"/>
    </row>
    <row r="27" spans="2:106" ht="12.75" customHeight="1" x14ac:dyDescent="0.25">
      <c r="B27" s="804" t="s">
        <v>693</v>
      </c>
      <c r="C27" s="805"/>
      <c r="D27" s="805"/>
      <c r="E27" s="805"/>
      <c r="F27" s="806"/>
      <c r="G27" s="893" t="s">
        <v>7</v>
      </c>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93"/>
      <c r="AZ27" s="893"/>
      <c r="BA27" s="893"/>
      <c r="BB27" s="893"/>
      <c r="BC27" s="893"/>
      <c r="BD27" s="893"/>
      <c r="BE27" s="811" t="s">
        <v>694</v>
      </c>
      <c r="BF27" s="812"/>
      <c r="BG27" s="812"/>
      <c r="BH27" s="812"/>
      <c r="BI27" s="812"/>
      <c r="BJ27" s="813"/>
      <c r="BK27" s="817" t="s">
        <v>138</v>
      </c>
      <c r="BL27" s="812"/>
      <c r="BM27" s="812"/>
      <c r="BN27" s="812"/>
      <c r="BO27" s="812"/>
      <c r="BP27" s="813"/>
      <c r="BQ27" s="817" t="s">
        <v>138</v>
      </c>
      <c r="BR27" s="812"/>
      <c r="BS27" s="812"/>
      <c r="BT27" s="812"/>
      <c r="BU27" s="812"/>
      <c r="BV27" s="813"/>
      <c r="BW27" s="655">
        <f>'Часть 3'!BV137</f>
        <v>6491100</v>
      </c>
      <c r="BX27" s="820"/>
      <c r="BY27" s="820"/>
      <c r="BZ27" s="820"/>
      <c r="CA27" s="820"/>
      <c r="CB27" s="820"/>
      <c r="CC27" s="820"/>
      <c r="CD27" s="820"/>
      <c r="CE27" s="820"/>
      <c r="CF27" s="820"/>
      <c r="CG27" s="820"/>
      <c r="CH27" s="820"/>
      <c r="CI27" s="820"/>
      <c r="CJ27" s="820"/>
      <c r="CK27" s="820"/>
      <c r="CL27" s="820"/>
      <c r="CM27" s="820"/>
      <c r="CN27" s="820"/>
      <c r="CO27" s="820"/>
      <c r="CP27" s="820"/>
      <c r="CQ27" s="820"/>
      <c r="CR27" s="820"/>
      <c r="CS27" s="820"/>
      <c r="CT27" s="821"/>
      <c r="CU27" s="825"/>
      <c r="CV27" s="826"/>
      <c r="CW27" s="826"/>
      <c r="CX27" s="826"/>
      <c r="CY27" s="826"/>
      <c r="CZ27" s="826"/>
      <c r="DA27" s="826"/>
      <c r="DB27" s="827"/>
    </row>
    <row r="28" spans="2:106" ht="12.75" customHeight="1" x14ac:dyDescent="0.3">
      <c r="B28" s="804"/>
      <c r="C28" s="805"/>
      <c r="D28" s="805"/>
      <c r="E28" s="805"/>
      <c r="F28" s="806"/>
      <c r="G28" s="895" t="s">
        <v>695</v>
      </c>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5"/>
      <c r="AY28" s="895"/>
      <c r="AZ28" s="895"/>
      <c r="BA28" s="895"/>
      <c r="BB28" s="895"/>
      <c r="BC28" s="895"/>
      <c r="BD28" s="895"/>
      <c r="BE28" s="894"/>
      <c r="BF28" s="881"/>
      <c r="BG28" s="881"/>
      <c r="BH28" s="881"/>
      <c r="BI28" s="881"/>
      <c r="BJ28" s="882"/>
      <c r="BK28" s="880"/>
      <c r="BL28" s="881"/>
      <c r="BM28" s="881"/>
      <c r="BN28" s="881"/>
      <c r="BO28" s="881"/>
      <c r="BP28" s="882"/>
      <c r="BQ28" s="880"/>
      <c r="BR28" s="881"/>
      <c r="BS28" s="881"/>
      <c r="BT28" s="881"/>
      <c r="BU28" s="881"/>
      <c r="BV28" s="882"/>
      <c r="BW28" s="883"/>
      <c r="BX28" s="884"/>
      <c r="BY28" s="884"/>
      <c r="BZ28" s="884"/>
      <c r="CA28" s="884"/>
      <c r="CB28" s="884"/>
      <c r="CC28" s="884"/>
      <c r="CD28" s="884"/>
      <c r="CE28" s="884"/>
      <c r="CF28" s="884"/>
      <c r="CG28" s="884"/>
      <c r="CH28" s="884"/>
      <c r="CI28" s="884"/>
      <c r="CJ28" s="884"/>
      <c r="CK28" s="884"/>
      <c r="CL28" s="884"/>
      <c r="CM28" s="884"/>
      <c r="CN28" s="884"/>
      <c r="CO28" s="884"/>
      <c r="CP28" s="884"/>
      <c r="CQ28" s="884"/>
      <c r="CR28" s="884"/>
      <c r="CS28" s="884"/>
      <c r="CT28" s="885"/>
      <c r="CU28" s="886"/>
      <c r="CV28" s="887"/>
      <c r="CW28" s="887"/>
      <c r="CX28" s="887"/>
      <c r="CY28" s="887"/>
      <c r="CZ28" s="887"/>
      <c r="DA28" s="887"/>
      <c r="DB28" s="888"/>
    </row>
    <row r="29" spans="2:106" ht="12.75" customHeight="1" x14ac:dyDescent="0.3">
      <c r="B29" s="804"/>
      <c r="C29" s="805"/>
      <c r="D29" s="805"/>
      <c r="E29" s="805"/>
      <c r="F29" s="806"/>
      <c r="G29" s="879" t="s">
        <v>696</v>
      </c>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79"/>
      <c r="AY29" s="879"/>
      <c r="AZ29" s="879"/>
      <c r="BA29" s="879"/>
      <c r="BB29" s="879"/>
      <c r="BC29" s="879"/>
      <c r="BD29" s="879"/>
      <c r="BE29" s="835"/>
      <c r="BF29" s="800"/>
      <c r="BG29" s="800"/>
      <c r="BH29" s="800"/>
      <c r="BI29" s="800"/>
      <c r="BJ29" s="836"/>
      <c r="BK29" s="837"/>
      <c r="BL29" s="800"/>
      <c r="BM29" s="800"/>
      <c r="BN29" s="800"/>
      <c r="BO29" s="800"/>
      <c r="BP29" s="836"/>
      <c r="BQ29" s="837"/>
      <c r="BR29" s="800"/>
      <c r="BS29" s="800"/>
      <c r="BT29" s="800"/>
      <c r="BU29" s="800"/>
      <c r="BV29" s="836"/>
      <c r="BW29" s="838"/>
      <c r="BX29" s="839"/>
      <c r="BY29" s="839"/>
      <c r="BZ29" s="839"/>
      <c r="CA29" s="839"/>
      <c r="CB29" s="839"/>
      <c r="CC29" s="839"/>
      <c r="CD29" s="839"/>
      <c r="CE29" s="839"/>
      <c r="CF29" s="839"/>
      <c r="CG29" s="839"/>
      <c r="CH29" s="839"/>
      <c r="CI29" s="839"/>
      <c r="CJ29" s="839"/>
      <c r="CK29" s="839"/>
      <c r="CL29" s="839"/>
      <c r="CM29" s="839"/>
      <c r="CN29" s="839"/>
      <c r="CO29" s="839"/>
      <c r="CP29" s="839"/>
      <c r="CQ29" s="839"/>
      <c r="CR29" s="839"/>
      <c r="CS29" s="839"/>
      <c r="CT29" s="840"/>
      <c r="CU29" s="841"/>
      <c r="CV29" s="842"/>
      <c r="CW29" s="842"/>
      <c r="CX29" s="842"/>
      <c r="CY29" s="842"/>
      <c r="CZ29" s="842"/>
      <c r="DA29" s="842"/>
      <c r="DB29" s="843"/>
    </row>
    <row r="30" spans="2:106" ht="25.5" customHeight="1" x14ac:dyDescent="0.25">
      <c r="B30" s="804" t="s">
        <v>697</v>
      </c>
      <c r="C30" s="805"/>
      <c r="D30" s="805"/>
      <c r="E30" s="805"/>
      <c r="F30" s="806"/>
      <c r="G30" s="862" t="s">
        <v>7</v>
      </c>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862"/>
      <c r="AZ30" s="862"/>
      <c r="BA30" s="862"/>
      <c r="BB30" s="862"/>
      <c r="BC30" s="862"/>
      <c r="BD30" s="862"/>
      <c r="BE30" s="811" t="s">
        <v>698</v>
      </c>
      <c r="BF30" s="812"/>
      <c r="BG30" s="812"/>
      <c r="BH30" s="812"/>
      <c r="BI30" s="812"/>
      <c r="BJ30" s="813"/>
      <c r="BK30" s="817" t="s">
        <v>138</v>
      </c>
      <c r="BL30" s="812"/>
      <c r="BM30" s="812"/>
      <c r="BN30" s="812"/>
      <c r="BO30" s="812"/>
      <c r="BP30" s="813"/>
      <c r="BQ30" s="817" t="s">
        <v>138</v>
      </c>
      <c r="BR30" s="812"/>
      <c r="BS30" s="812"/>
      <c r="BT30" s="812"/>
      <c r="BU30" s="812"/>
      <c r="BV30" s="813"/>
      <c r="BW30" s="655">
        <f>BW27</f>
        <v>6491100</v>
      </c>
      <c r="BX30" s="820"/>
      <c r="BY30" s="820"/>
      <c r="BZ30" s="820"/>
      <c r="CA30" s="820"/>
      <c r="CB30" s="820"/>
      <c r="CC30" s="820"/>
      <c r="CD30" s="820"/>
      <c r="CE30" s="820"/>
      <c r="CF30" s="820"/>
      <c r="CG30" s="820"/>
      <c r="CH30" s="820"/>
      <c r="CI30" s="820"/>
      <c r="CJ30" s="820"/>
      <c r="CK30" s="820"/>
      <c r="CL30" s="820"/>
      <c r="CM30" s="820"/>
      <c r="CN30" s="820"/>
      <c r="CO30" s="820"/>
      <c r="CP30" s="820"/>
      <c r="CQ30" s="820"/>
      <c r="CR30" s="820"/>
      <c r="CS30" s="820"/>
      <c r="CT30" s="821"/>
      <c r="CU30" s="825"/>
      <c r="CV30" s="826"/>
      <c r="CW30" s="826"/>
      <c r="CX30" s="826"/>
      <c r="CY30" s="826"/>
      <c r="CZ30" s="826"/>
      <c r="DA30" s="826"/>
      <c r="DB30" s="827"/>
    </row>
    <row r="31" spans="2:106" ht="12.75" customHeight="1" x14ac:dyDescent="0.25">
      <c r="B31" s="804"/>
      <c r="C31" s="805"/>
      <c r="D31" s="805"/>
      <c r="E31" s="805"/>
      <c r="F31" s="806"/>
      <c r="G31" s="863" t="s">
        <v>699</v>
      </c>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863"/>
      <c r="AJ31" s="863"/>
      <c r="AK31" s="863"/>
      <c r="AL31" s="863"/>
      <c r="AM31" s="863"/>
      <c r="AN31" s="863"/>
      <c r="AO31" s="863"/>
      <c r="AP31" s="863"/>
      <c r="AQ31" s="863"/>
      <c r="AR31" s="863"/>
      <c r="AS31" s="863"/>
      <c r="AT31" s="863"/>
      <c r="AU31" s="863"/>
      <c r="AV31" s="863"/>
      <c r="AW31" s="863"/>
      <c r="AX31" s="863"/>
      <c r="AY31" s="863"/>
      <c r="AZ31" s="863"/>
      <c r="BA31" s="863"/>
      <c r="BB31" s="863"/>
      <c r="BC31" s="863"/>
      <c r="BD31" s="863"/>
      <c r="BE31" s="835"/>
      <c r="BF31" s="800"/>
      <c r="BG31" s="800"/>
      <c r="BH31" s="800"/>
      <c r="BI31" s="800"/>
      <c r="BJ31" s="836"/>
      <c r="BK31" s="837"/>
      <c r="BL31" s="800"/>
      <c r="BM31" s="800"/>
      <c r="BN31" s="800"/>
      <c r="BO31" s="800"/>
      <c r="BP31" s="836"/>
      <c r="BQ31" s="837"/>
      <c r="BR31" s="800"/>
      <c r="BS31" s="800"/>
      <c r="BT31" s="800"/>
      <c r="BU31" s="800"/>
      <c r="BV31" s="836"/>
      <c r="BW31" s="838"/>
      <c r="BX31" s="839"/>
      <c r="BY31" s="839"/>
      <c r="BZ31" s="839"/>
      <c r="CA31" s="839"/>
      <c r="CB31" s="839"/>
      <c r="CC31" s="839"/>
      <c r="CD31" s="839"/>
      <c r="CE31" s="839"/>
      <c r="CF31" s="839"/>
      <c r="CG31" s="839"/>
      <c r="CH31" s="839"/>
      <c r="CI31" s="839"/>
      <c r="CJ31" s="839"/>
      <c r="CK31" s="839"/>
      <c r="CL31" s="839"/>
      <c r="CM31" s="839"/>
      <c r="CN31" s="839"/>
      <c r="CO31" s="839"/>
      <c r="CP31" s="839"/>
      <c r="CQ31" s="839"/>
      <c r="CR31" s="839"/>
      <c r="CS31" s="839"/>
      <c r="CT31" s="840"/>
      <c r="CU31" s="841"/>
      <c r="CV31" s="842"/>
      <c r="CW31" s="842"/>
      <c r="CX31" s="842"/>
      <c r="CY31" s="842"/>
      <c r="CZ31" s="842"/>
      <c r="DA31" s="842"/>
      <c r="DB31" s="843"/>
    </row>
    <row r="32" spans="2:106" ht="15" customHeight="1" x14ac:dyDescent="0.25">
      <c r="B32" s="804" t="s">
        <v>700</v>
      </c>
      <c r="C32" s="805"/>
      <c r="D32" s="805"/>
      <c r="E32" s="805"/>
      <c r="F32" s="806"/>
      <c r="G32" s="856" t="s">
        <v>701</v>
      </c>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c r="BA32" s="857"/>
      <c r="BB32" s="857"/>
      <c r="BC32" s="857"/>
      <c r="BD32" s="858"/>
      <c r="BE32" s="849" t="s">
        <v>702</v>
      </c>
      <c r="BF32" s="850"/>
      <c r="BG32" s="850"/>
      <c r="BH32" s="850"/>
      <c r="BI32" s="850"/>
      <c r="BJ32" s="850"/>
      <c r="BK32" s="850" t="s">
        <v>138</v>
      </c>
      <c r="BL32" s="850"/>
      <c r="BM32" s="850"/>
      <c r="BN32" s="850"/>
      <c r="BO32" s="850"/>
      <c r="BP32" s="850"/>
      <c r="BQ32" s="850" t="s">
        <v>138</v>
      </c>
      <c r="BR32" s="850"/>
      <c r="BS32" s="850"/>
      <c r="BT32" s="850"/>
      <c r="BU32" s="850"/>
      <c r="BV32" s="850"/>
      <c r="BW32" s="859"/>
      <c r="BX32" s="860"/>
      <c r="BY32" s="860"/>
      <c r="BZ32" s="860"/>
      <c r="CA32" s="860"/>
      <c r="CB32" s="860"/>
      <c r="CC32" s="860"/>
      <c r="CD32" s="860"/>
      <c r="CE32" s="860"/>
      <c r="CF32" s="860"/>
      <c r="CG32" s="860"/>
      <c r="CH32" s="860"/>
      <c r="CI32" s="860"/>
      <c r="CJ32" s="860"/>
      <c r="CK32" s="860"/>
      <c r="CL32" s="860"/>
      <c r="CM32" s="860"/>
      <c r="CN32" s="860"/>
      <c r="CO32" s="860"/>
      <c r="CP32" s="860"/>
      <c r="CQ32" s="860"/>
      <c r="CR32" s="860"/>
      <c r="CS32" s="860"/>
      <c r="CT32" s="861"/>
      <c r="CU32" s="854"/>
      <c r="CV32" s="854"/>
      <c r="CW32" s="854"/>
      <c r="CX32" s="854"/>
      <c r="CY32" s="854"/>
      <c r="CZ32" s="854"/>
      <c r="DA32" s="854"/>
      <c r="DB32" s="855"/>
    </row>
    <row r="33" spans="2:106" ht="12" customHeight="1" x14ac:dyDescent="0.3">
      <c r="B33" s="804" t="s">
        <v>703</v>
      </c>
      <c r="C33" s="805"/>
      <c r="D33" s="805"/>
      <c r="E33" s="805"/>
      <c r="F33" s="806"/>
      <c r="G33" s="878" t="s">
        <v>704</v>
      </c>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78"/>
      <c r="BD33" s="878"/>
      <c r="BE33" s="811" t="s">
        <v>705</v>
      </c>
      <c r="BF33" s="812"/>
      <c r="BG33" s="812"/>
      <c r="BH33" s="812"/>
      <c r="BI33" s="812"/>
      <c r="BJ33" s="813"/>
      <c r="BK33" s="817" t="s">
        <v>138</v>
      </c>
      <c r="BL33" s="812"/>
      <c r="BM33" s="812"/>
      <c r="BN33" s="812"/>
      <c r="BO33" s="812"/>
      <c r="BP33" s="813"/>
      <c r="BQ33" s="817" t="s">
        <v>138</v>
      </c>
      <c r="BR33" s="812"/>
      <c r="BS33" s="812"/>
      <c r="BT33" s="812"/>
      <c r="BU33" s="812"/>
      <c r="BV33" s="813"/>
      <c r="BW33" s="655">
        <f>'Часть 3'!BY137</f>
        <v>847800</v>
      </c>
      <c r="BX33" s="820"/>
      <c r="BY33" s="820"/>
      <c r="BZ33" s="820"/>
      <c r="CA33" s="820"/>
      <c r="CB33" s="820"/>
      <c r="CC33" s="820"/>
      <c r="CD33" s="820"/>
      <c r="CE33" s="820"/>
      <c r="CF33" s="820"/>
      <c r="CG33" s="820"/>
      <c r="CH33" s="820"/>
      <c r="CI33" s="820"/>
      <c r="CJ33" s="820"/>
      <c r="CK33" s="820"/>
      <c r="CL33" s="820"/>
      <c r="CM33" s="820"/>
      <c r="CN33" s="820"/>
      <c r="CO33" s="820"/>
      <c r="CP33" s="820"/>
      <c r="CQ33" s="820"/>
      <c r="CR33" s="820"/>
      <c r="CS33" s="820"/>
      <c r="CT33" s="821"/>
      <c r="CU33" s="825"/>
      <c r="CV33" s="826"/>
      <c r="CW33" s="826"/>
      <c r="CX33" s="826"/>
      <c r="CY33" s="826"/>
      <c r="CZ33" s="826"/>
      <c r="DA33" s="826"/>
      <c r="DB33" s="827"/>
    </row>
    <row r="34" spans="2:106" ht="12.75" customHeight="1" x14ac:dyDescent="0.3">
      <c r="B34" s="804"/>
      <c r="C34" s="805"/>
      <c r="D34" s="805"/>
      <c r="E34" s="805"/>
      <c r="F34" s="806"/>
      <c r="G34" s="879" t="s">
        <v>706</v>
      </c>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c r="AW34" s="879"/>
      <c r="AX34" s="879"/>
      <c r="AY34" s="879"/>
      <c r="AZ34" s="879"/>
      <c r="BA34" s="879"/>
      <c r="BB34" s="879"/>
      <c r="BC34" s="879"/>
      <c r="BD34" s="879"/>
      <c r="BE34" s="835"/>
      <c r="BF34" s="800"/>
      <c r="BG34" s="800"/>
      <c r="BH34" s="800"/>
      <c r="BI34" s="800"/>
      <c r="BJ34" s="836"/>
      <c r="BK34" s="837"/>
      <c r="BL34" s="800"/>
      <c r="BM34" s="800"/>
      <c r="BN34" s="800"/>
      <c r="BO34" s="800"/>
      <c r="BP34" s="836"/>
      <c r="BQ34" s="837"/>
      <c r="BR34" s="800"/>
      <c r="BS34" s="800"/>
      <c r="BT34" s="800"/>
      <c r="BU34" s="800"/>
      <c r="BV34" s="836"/>
      <c r="BW34" s="838"/>
      <c r="BX34" s="839"/>
      <c r="BY34" s="839"/>
      <c r="BZ34" s="839"/>
      <c r="CA34" s="839"/>
      <c r="CB34" s="839"/>
      <c r="CC34" s="839"/>
      <c r="CD34" s="839"/>
      <c r="CE34" s="839"/>
      <c r="CF34" s="839"/>
      <c r="CG34" s="839"/>
      <c r="CH34" s="839"/>
      <c r="CI34" s="839"/>
      <c r="CJ34" s="839"/>
      <c r="CK34" s="839"/>
      <c r="CL34" s="839"/>
      <c r="CM34" s="839"/>
      <c r="CN34" s="839"/>
      <c r="CO34" s="839"/>
      <c r="CP34" s="839"/>
      <c r="CQ34" s="839"/>
      <c r="CR34" s="839"/>
      <c r="CS34" s="839"/>
      <c r="CT34" s="840"/>
      <c r="CU34" s="841"/>
      <c r="CV34" s="842"/>
      <c r="CW34" s="842"/>
      <c r="CX34" s="842"/>
      <c r="CY34" s="842"/>
      <c r="CZ34" s="842"/>
      <c r="DA34" s="842"/>
      <c r="DB34" s="843"/>
    </row>
    <row r="35" spans="2:106" ht="12.75" customHeight="1" x14ac:dyDescent="0.25">
      <c r="B35" s="804" t="s">
        <v>707</v>
      </c>
      <c r="C35" s="805"/>
      <c r="D35" s="805"/>
      <c r="E35" s="805"/>
      <c r="F35" s="806"/>
      <c r="G35" s="862" t="s">
        <v>7</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862"/>
      <c r="BD35" s="862"/>
      <c r="BE35" s="811" t="s">
        <v>708</v>
      </c>
      <c r="BF35" s="812"/>
      <c r="BG35" s="812"/>
      <c r="BH35" s="812"/>
      <c r="BI35" s="812"/>
      <c r="BJ35" s="813"/>
      <c r="BK35" s="817" t="s">
        <v>138</v>
      </c>
      <c r="BL35" s="812"/>
      <c r="BM35" s="812"/>
      <c r="BN35" s="812"/>
      <c r="BO35" s="812"/>
      <c r="BP35" s="813"/>
      <c r="BQ35" s="817" t="s">
        <v>138</v>
      </c>
      <c r="BR35" s="812"/>
      <c r="BS35" s="812"/>
      <c r="BT35" s="812"/>
      <c r="BU35" s="812"/>
      <c r="BV35" s="813"/>
      <c r="BW35" s="655">
        <f>BW33</f>
        <v>847800</v>
      </c>
      <c r="BX35" s="820"/>
      <c r="BY35" s="820"/>
      <c r="BZ35" s="820"/>
      <c r="CA35" s="820"/>
      <c r="CB35" s="820"/>
      <c r="CC35" s="820"/>
      <c r="CD35" s="820"/>
      <c r="CE35" s="820"/>
      <c r="CF35" s="820"/>
      <c r="CG35" s="820"/>
      <c r="CH35" s="820"/>
      <c r="CI35" s="820"/>
      <c r="CJ35" s="820"/>
      <c r="CK35" s="820"/>
      <c r="CL35" s="820"/>
      <c r="CM35" s="820"/>
      <c r="CN35" s="820"/>
      <c r="CO35" s="820"/>
      <c r="CP35" s="820"/>
      <c r="CQ35" s="820"/>
      <c r="CR35" s="820"/>
      <c r="CS35" s="820"/>
      <c r="CT35" s="821"/>
      <c r="CU35" s="825"/>
      <c r="CV35" s="826"/>
      <c r="CW35" s="826"/>
      <c r="CX35" s="826"/>
      <c r="CY35" s="826"/>
      <c r="CZ35" s="826"/>
      <c r="DA35" s="826"/>
      <c r="DB35" s="827"/>
    </row>
    <row r="36" spans="2:106" ht="12.75" customHeight="1" x14ac:dyDescent="0.25">
      <c r="B36" s="804"/>
      <c r="C36" s="805"/>
      <c r="D36" s="805"/>
      <c r="E36" s="805"/>
      <c r="F36" s="806"/>
      <c r="G36" s="863" t="s">
        <v>699</v>
      </c>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3"/>
      <c r="AY36" s="863"/>
      <c r="AZ36" s="863"/>
      <c r="BA36" s="863"/>
      <c r="BB36" s="863"/>
      <c r="BC36" s="863"/>
      <c r="BD36" s="863"/>
      <c r="BE36" s="835"/>
      <c r="BF36" s="800"/>
      <c r="BG36" s="800"/>
      <c r="BH36" s="800"/>
      <c r="BI36" s="800"/>
      <c r="BJ36" s="836"/>
      <c r="BK36" s="837"/>
      <c r="BL36" s="800"/>
      <c r="BM36" s="800"/>
      <c r="BN36" s="800"/>
      <c r="BO36" s="800"/>
      <c r="BP36" s="836"/>
      <c r="BQ36" s="837"/>
      <c r="BR36" s="800"/>
      <c r="BS36" s="800"/>
      <c r="BT36" s="800"/>
      <c r="BU36" s="800"/>
      <c r="BV36" s="836"/>
      <c r="BW36" s="838"/>
      <c r="BX36" s="839"/>
      <c r="BY36" s="839"/>
      <c r="BZ36" s="839"/>
      <c r="CA36" s="839"/>
      <c r="CB36" s="839"/>
      <c r="CC36" s="839"/>
      <c r="CD36" s="839"/>
      <c r="CE36" s="839"/>
      <c r="CF36" s="839"/>
      <c r="CG36" s="839"/>
      <c r="CH36" s="839"/>
      <c r="CI36" s="839"/>
      <c r="CJ36" s="839"/>
      <c r="CK36" s="839"/>
      <c r="CL36" s="839"/>
      <c r="CM36" s="839"/>
      <c r="CN36" s="839"/>
      <c r="CO36" s="839"/>
      <c r="CP36" s="839"/>
      <c r="CQ36" s="839"/>
      <c r="CR36" s="839"/>
      <c r="CS36" s="839"/>
      <c r="CT36" s="840"/>
      <c r="CU36" s="841"/>
      <c r="CV36" s="842"/>
      <c r="CW36" s="842"/>
      <c r="CX36" s="842"/>
      <c r="CY36" s="842"/>
      <c r="CZ36" s="842"/>
      <c r="DA36" s="842"/>
      <c r="DB36" s="843"/>
    </row>
    <row r="37" spans="2:106" ht="16.5" customHeight="1" x14ac:dyDescent="0.25">
      <c r="B37" s="804"/>
      <c r="C37" s="805"/>
      <c r="D37" s="805"/>
      <c r="E37" s="805"/>
      <c r="F37" s="806"/>
      <c r="G37" s="955" t="s">
        <v>809</v>
      </c>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956"/>
      <c r="AY37" s="956"/>
      <c r="AZ37" s="956"/>
      <c r="BA37" s="956"/>
      <c r="BB37" s="956"/>
      <c r="BC37" s="956"/>
      <c r="BD37" s="957"/>
      <c r="BE37" s="804" t="s">
        <v>807</v>
      </c>
      <c r="BF37" s="805"/>
      <c r="BG37" s="805"/>
      <c r="BH37" s="805"/>
      <c r="BI37" s="805"/>
      <c r="BJ37" s="806"/>
      <c r="BK37" s="958" t="s">
        <v>138</v>
      </c>
      <c r="BL37" s="805"/>
      <c r="BM37" s="805"/>
      <c r="BN37" s="805"/>
      <c r="BO37" s="805"/>
      <c r="BP37" s="806"/>
      <c r="BQ37" s="952" t="s">
        <v>808</v>
      </c>
      <c r="BR37" s="953"/>
      <c r="BS37" s="953"/>
      <c r="BT37" s="953"/>
      <c r="BU37" s="953"/>
      <c r="BV37" s="954"/>
      <c r="BW37" s="948">
        <v>50260</v>
      </c>
      <c r="BX37" s="949"/>
      <c r="BY37" s="949"/>
      <c r="BZ37" s="949"/>
      <c r="CA37" s="949"/>
      <c r="CB37" s="949"/>
      <c r="CC37" s="949"/>
      <c r="CD37" s="949"/>
      <c r="CE37" s="949"/>
      <c r="CF37" s="949"/>
      <c r="CG37" s="949"/>
      <c r="CH37" s="949"/>
      <c r="CI37" s="949"/>
      <c r="CJ37" s="949"/>
      <c r="CK37" s="949"/>
      <c r="CL37" s="949"/>
      <c r="CM37" s="949"/>
      <c r="CN37" s="949"/>
      <c r="CO37" s="949"/>
      <c r="CP37" s="949"/>
      <c r="CQ37" s="949"/>
      <c r="CR37" s="949"/>
      <c r="CS37" s="949"/>
      <c r="CT37" s="950"/>
      <c r="CU37" s="371"/>
      <c r="CV37" s="372"/>
      <c r="CW37" s="372"/>
      <c r="CX37" s="372"/>
      <c r="CY37" s="372"/>
      <c r="CZ37" s="372"/>
      <c r="DA37" s="372"/>
      <c r="DB37" s="373"/>
    </row>
    <row r="38" spans="2:106" ht="15" customHeight="1" x14ac:dyDescent="0.25">
      <c r="B38" s="804" t="s">
        <v>709</v>
      </c>
      <c r="C38" s="805"/>
      <c r="D38" s="805"/>
      <c r="E38" s="805"/>
      <c r="F38" s="806"/>
      <c r="G38" s="856" t="s">
        <v>701</v>
      </c>
      <c r="H38" s="857"/>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c r="BA38" s="857"/>
      <c r="BB38" s="857"/>
      <c r="BC38" s="857"/>
      <c r="BD38" s="858"/>
      <c r="BE38" s="849" t="s">
        <v>710</v>
      </c>
      <c r="BF38" s="850"/>
      <c r="BG38" s="850"/>
      <c r="BH38" s="850"/>
      <c r="BI38" s="850"/>
      <c r="BJ38" s="850"/>
      <c r="BK38" s="850" t="s">
        <v>138</v>
      </c>
      <c r="BL38" s="850"/>
      <c r="BM38" s="850"/>
      <c r="BN38" s="850"/>
      <c r="BO38" s="850"/>
      <c r="BP38" s="850"/>
      <c r="BQ38" s="850" t="s">
        <v>138</v>
      </c>
      <c r="BR38" s="850"/>
      <c r="BS38" s="850"/>
      <c r="BT38" s="850"/>
      <c r="BU38" s="850"/>
      <c r="BV38" s="850"/>
      <c r="BW38" s="859"/>
      <c r="BX38" s="860"/>
      <c r="BY38" s="860"/>
      <c r="BZ38" s="860"/>
      <c r="CA38" s="860"/>
      <c r="CB38" s="860"/>
      <c r="CC38" s="860"/>
      <c r="CD38" s="860"/>
      <c r="CE38" s="860"/>
      <c r="CF38" s="860"/>
      <c r="CG38" s="860"/>
      <c r="CH38" s="860"/>
      <c r="CI38" s="860"/>
      <c r="CJ38" s="860"/>
      <c r="CK38" s="860"/>
      <c r="CL38" s="860"/>
      <c r="CM38" s="860"/>
      <c r="CN38" s="860"/>
      <c r="CO38" s="860"/>
      <c r="CP38" s="860"/>
      <c r="CQ38" s="860"/>
      <c r="CR38" s="860"/>
      <c r="CS38" s="860"/>
      <c r="CT38" s="861"/>
      <c r="CU38" s="854"/>
      <c r="CV38" s="854"/>
      <c r="CW38" s="854"/>
      <c r="CX38" s="854"/>
      <c r="CY38" s="854"/>
      <c r="CZ38" s="854"/>
      <c r="DA38" s="854"/>
      <c r="DB38" s="855"/>
    </row>
    <row r="39" spans="2:106" ht="15" hidden="1" customHeight="1" x14ac:dyDescent="0.25">
      <c r="B39" s="804" t="s">
        <v>711</v>
      </c>
      <c r="C39" s="805"/>
      <c r="D39" s="805"/>
      <c r="E39" s="805"/>
      <c r="F39" s="806"/>
      <c r="G39" s="875" t="s">
        <v>712</v>
      </c>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c r="AK39" s="876"/>
      <c r="AL39" s="876"/>
      <c r="AM39" s="876"/>
      <c r="AN39" s="876"/>
      <c r="AO39" s="876"/>
      <c r="AP39" s="876"/>
      <c r="AQ39" s="876"/>
      <c r="AR39" s="876"/>
      <c r="AS39" s="876"/>
      <c r="AT39" s="876"/>
      <c r="AU39" s="876"/>
      <c r="AV39" s="876"/>
      <c r="AW39" s="876"/>
      <c r="AX39" s="876"/>
      <c r="AY39" s="876"/>
      <c r="AZ39" s="876"/>
      <c r="BA39" s="876"/>
      <c r="BB39" s="876"/>
      <c r="BC39" s="876"/>
      <c r="BD39" s="877"/>
      <c r="BE39" s="849" t="s">
        <v>713</v>
      </c>
      <c r="BF39" s="850"/>
      <c r="BG39" s="850"/>
      <c r="BH39" s="850"/>
      <c r="BI39" s="850"/>
      <c r="BJ39" s="850"/>
      <c r="BK39" s="850" t="s">
        <v>138</v>
      </c>
      <c r="BL39" s="850"/>
      <c r="BM39" s="850"/>
      <c r="BN39" s="850"/>
      <c r="BO39" s="850"/>
      <c r="BP39" s="850"/>
      <c r="BQ39" s="850" t="s">
        <v>138</v>
      </c>
      <c r="BR39" s="850"/>
      <c r="BS39" s="850"/>
      <c r="BT39" s="850"/>
      <c r="BU39" s="850"/>
      <c r="BV39" s="850"/>
      <c r="BW39" s="864"/>
      <c r="BX39" s="864"/>
      <c r="BY39" s="864"/>
      <c r="BZ39" s="864"/>
      <c r="CA39" s="864"/>
      <c r="CB39" s="864"/>
      <c r="CC39" s="864"/>
      <c r="CD39" s="864"/>
      <c r="CE39" s="854"/>
      <c r="CF39" s="854"/>
      <c r="CG39" s="854"/>
      <c r="CH39" s="854"/>
      <c r="CI39" s="854"/>
      <c r="CJ39" s="854"/>
      <c r="CK39" s="854"/>
      <c r="CL39" s="854"/>
      <c r="CM39" s="854"/>
      <c r="CN39" s="854"/>
      <c r="CO39" s="854"/>
      <c r="CP39" s="854"/>
      <c r="CQ39" s="854"/>
      <c r="CR39" s="854"/>
      <c r="CS39" s="854"/>
      <c r="CT39" s="854"/>
      <c r="CU39" s="854"/>
      <c r="CV39" s="854"/>
      <c r="CW39" s="854"/>
      <c r="CX39" s="854"/>
      <c r="CY39" s="854"/>
      <c r="CZ39" s="854"/>
      <c r="DA39" s="854"/>
      <c r="DB39" s="855"/>
    </row>
    <row r="40" spans="2:106" ht="15" hidden="1" customHeight="1" x14ac:dyDescent="0.25">
      <c r="B40" s="804" t="s">
        <v>714</v>
      </c>
      <c r="C40" s="805"/>
      <c r="D40" s="805"/>
      <c r="E40" s="805"/>
      <c r="F40" s="806"/>
      <c r="G40" s="875" t="s">
        <v>715</v>
      </c>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876"/>
      <c r="AJ40" s="876"/>
      <c r="AK40" s="876"/>
      <c r="AL40" s="876"/>
      <c r="AM40" s="876"/>
      <c r="AN40" s="876"/>
      <c r="AO40" s="876"/>
      <c r="AP40" s="876"/>
      <c r="AQ40" s="876"/>
      <c r="AR40" s="876"/>
      <c r="AS40" s="876"/>
      <c r="AT40" s="876"/>
      <c r="AU40" s="876"/>
      <c r="AV40" s="876"/>
      <c r="AW40" s="876"/>
      <c r="AX40" s="876"/>
      <c r="AY40" s="876"/>
      <c r="AZ40" s="876"/>
      <c r="BA40" s="876"/>
      <c r="BB40" s="876"/>
      <c r="BC40" s="876"/>
      <c r="BD40" s="877"/>
      <c r="BE40" s="849" t="s">
        <v>716</v>
      </c>
      <c r="BF40" s="850"/>
      <c r="BG40" s="850"/>
      <c r="BH40" s="850"/>
      <c r="BI40" s="850"/>
      <c r="BJ40" s="850"/>
      <c r="BK40" s="850" t="s">
        <v>138</v>
      </c>
      <c r="BL40" s="850"/>
      <c r="BM40" s="850"/>
      <c r="BN40" s="850"/>
      <c r="BO40" s="850"/>
      <c r="BP40" s="850"/>
      <c r="BQ40" s="850" t="s">
        <v>138</v>
      </c>
      <c r="BR40" s="850"/>
      <c r="BS40" s="850"/>
      <c r="BT40" s="850"/>
      <c r="BU40" s="850"/>
      <c r="BV40" s="850"/>
      <c r="BW40" s="864"/>
      <c r="BX40" s="864"/>
      <c r="BY40" s="864"/>
      <c r="BZ40" s="864"/>
      <c r="CA40" s="864"/>
      <c r="CB40" s="864"/>
      <c r="CC40" s="864"/>
      <c r="CD40" s="864"/>
      <c r="CE40" s="854"/>
      <c r="CF40" s="854"/>
      <c r="CG40" s="854"/>
      <c r="CH40" s="854"/>
      <c r="CI40" s="854"/>
      <c r="CJ40" s="854"/>
      <c r="CK40" s="854"/>
      <c r="CL40" s="854"/>
      <c r="CM40" s="854"/>
      <c r="CN40" s="854"/>
      <c r="CO40" s="854"/>
      <c r="CP40" s="854"/>
      <c r="CQ40" s="854"/>
      <c r="CR40" s="854"/>
      <c r="CS40" s="854"/>
      <c r="CT40" s="854"/>
      <c r="CU40" s="854"/>
      <c r="CV40" s="854"/>
      <c r="CW40" s="854"/>
      <c r="CX40" s="854"/>
      <c r="CY40" s="854"/>
      <c r="CZ40" s="854"/>
      <c r="DA40" s="854"/>
      <c r="DB40" s="855"/>
    </row>
    <row r="41" spans="2:106" ht="12.75" hidden="1" customHeight="1" x14ac:dyDescent="0.25">
      <c r="B41" s="835" t="s">
        <v>717</v>
      </c>
      <c r="C41" s="800"/>
      <c r="D41" s="800"/>
      <c r="E41" s="800"/>
      <c r="F41" s="836"/>
      <c r="G41" s="865" t="s">
        <v>7</v>
      </c>
      <c r="H41" s="865"/>
      <c r="I41" s="865"/>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c r="AS41" s="865"/>
      <c r="AT41" s="865"/>
      <c r="AU41" s="865"/>
      <c r="AV41" s="865"/>
      <c r="AW41" s="865"/>
      <c r="AX41" s="865"/>
      <c r="AY41" s="865"/>
      <c r="AZ41" s="865"/>
      <c r="BA41" s="865"/>
      <c r="BB41" s="865"/>
      <c r="BC41" s="865"/>
      <c r="BD41" s="866"/>
      <c r="BE41" s="811" t="s">
        <v>718</v>
      </c>
      <c r="BF41" s="812"/>
      <c r="BG41" s="812"/>
      <c r="BH41" s="812"/>
      <c r="BI41" s="812"/>
      <c r="BJ41" s="813"/>
      <c r="BK41" s="817" t="s">
        <v>138</v>
      </c>
      <c r="BL41" s="812"/>
      <c r="BM41" s="812"/>
      <c r="BN41" s="812"/>
      <c r="BO41" s="812"/>
      <c r="BP41" s="813"/>
      <c r="BQ41" s="817" t="s">
        <v>138</v>
      </c>
      <c r="BR41" s="812"/>
      <c r="BS41" s="812"/>
      <c r="BT41" s="812"/>
      <c r="BU41" s="812"/>
      <c r="BV41" s="813"/>
      <c r="BW41" s="867"/>
      <c r="BX41" s="868"/>
      <c r="BY41" s="868"/>
      <c r="BZ41" s="868"/>
      <c r="CA41" s="868"/>
      <c r="CB41" s="868"/>
      <c r="CC41" s="868"/>
      <c r="CD41" s="869"/>
      <c r="CE41" s="825"/>
      <c r="CF41" s="826"/>
      <c r="CG41" s="826"/>
      <c r="CH41" s="826"/>
      <c r="CI41" s="826"/>
      <c r="CJ41" s="826"/>
      <c r="CK41" s="826"/>
      <c r="CL41" s="873"/>
      <c r="CM41" s="825"/>
      <c r="CN41" s="826"/>
      <c r="CO41" s="826"/>
      <c r="CP41" s="826"/>
      <c r="CQ41" s="826"/>
      <c r="CR41" s="826"/>
      <c r="CS41" s="826"/>
      <c r="CT41" s="873"/>
      <c r="CU41" s="825"/>
      <c r="CV41" s="826"/>
      <c r="CW41" s="826"/>
      <c r="CX41" s="826"/>
      <c r="CY41" s="826"/>
      <c r="CZ41" s="826"/>
      <c r="DA41" s="826"/>
      <c r="DB41" s="827"/>
    </row>
    <row r="42" spans="2:106" ht="12.75" hidden="1" customHeight="1" x14ac:dyDescent="0.25">
      <c r="B42" s="804"/>
      <c r="C42" s="805"/>
      <c r="D42" s="805"/>
      <c r="E42" s="805"/>
      <c r="F42" s="806"/>
      <c r="G42" s="863" t="s">
        <v>699</v>
      </c>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3"/>
      <c r="AY42" s="863"/>
      <c r="AZ42" s="863"/>
      <c r="BA42" s="863"/>
      <c r="BB42" s="863"/>
      <c r="BC42" s="863"/>
      <c r="BD42" s="959"/>
      <c r="BE42" s="835"/>
      <c r="BF42" s="800"/>
      <c r="BG42" s="800"/>
      <c r="BH42" s="800"/>
      <c r="BI42" s="800"/>
      <c r="BJ42" s="836"/>
      <c r="BK42" s="837"/>
      <c r="BL42" s="800"/>
      <c r="BM42" s="800"/>
      <c r="BN42" s="800"/>
      <c r="BO42" s="800"/>
      <c r="BP42" s="836"/>
      <c r="BQ42" s="837"/>
      <c r="BR42" s="800"/>
      <c r="BS42" s="800"/>
      <c r="BT42" s="800"/>
      <c r="BU42" s="800"/>
      <c r="BV42" s="836"/>
      <c r="BW42" s="870"/>
      <c r="BX42" s="871"/>
      <c r="BY42" s="871"/>
      <c r="BZ42" s="871"/>
      <c r="CA42" s="871"/>
      <c r="CB42" s="871"/>
      <c r="CC42" s="871"/>
      <c r="CD42" s="872"/>
      <c r="CE42" s="841"/>
      <c r="CF42" s="842"/>
      <c r="CG42" s="842"/>
      <c r="CH42" s="842"/>
      <c r="CI42" s="842"/>
      <c r="CJ42" s="842"/>
      <c r="CK42" s="842"/>
      <c r="CL42" s="874"/>
      <c r="CM42" s="841"/>
      <c r="CN42" s="842"/>
      <c r="CO42" s="842"/>
      <c r="CP42" s="842"/>
      <c r="CQ42" s="842"/>
      <c r="CR42" s="842"/>
      <c r="CS42" s="842"/>
      <c r="CT42" s="874"/>
      <c r="CU42" s="841"/>
      <c r="CV42" s="842"/>
      <c r="CW42" s="842"/>
      <c r="CX42" s="842"/>
      <c r="CY42" s="842"/>
      <c r="CZ42" s="842"/>
      <c r="DA42" s="842"/>
      <c r="DB42" s="843"/>
    </row>
    <row r="43" spans="2:106" ht="15" hidden="1" customHeight="1" x14ac:dyDescent="0.25">
      <c r="B43" s="804" t="s">
        <v>719</v>
      </c>
      <c r="C43" s="805"/>
      <c r="D43" s="805"/>
      <c r="E43" s="805"/>
      <c r="F43" s="806"/>
      <c r="G43" s="856" t="s">
        <v>701</v>
      </c>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c r="BA43" s="857"/>
      <c r="BB43" s="857"/>
      <c r="BC43" s="857"/>
      <c r="BD43" s="858"/>
      <c r="BE43" s="849" t="s">
        <v>720</v>
      </c>
      <c r="BF43" s="850"/>
      <c r="BG43" s="850"/>
      <c r="BH43" s="850"/>
      <c r="BI43" s="850"/>
      <c r="BJ43" s="850"/>
      <c r="BK43" s="850" t="s">
        <v>138</v>
      </c>
      <c r="BL43" s="850"/>
      <c r="BM43" s="850"/>
      <c r="BN43" s="850"/>
      <c r="BO43" s="850"/>
      <c r="BP43" s="850"/>
      <c r="BQ43" s="850" t="s">
        <v>138</v>
      </c>
      <c r="BR43" s="850"/>
      <c r="BS43" s="850"/>
      <c r="BT43" s="850"/>
      <c r="BU43" s="850"/>
      <c r="BV43" s="850"/>
      <c r="BW43" s="864"/>
      <c r="BX43" s="864"/>
      <c r="BY43" s="864"/>
      <c r="BZ43" s="864"/>
      <c r="CA43" s="864"/>
      <c r="CB43" s="864"/>
      <c r="CC43" s="864"/>
      <c r="CD43" s="864"/>
      <c r="CE43" s="854"/>
      <c r="CF43" s="854"/>
      <c r="CG43" s="854"/>
      <c r="CH43" s="854"/>
      <c r="CI43" s="854"/>
      <c r="CJ43" s="854"/>
      <c r="CK43" s="854"/>
      <c r="CL43" s="854"/>
      <c r="CM43" s="854"/>
      <c r="CN43" s="854"/>
      <c r="CO43" s="854"/>
      <c r="CP43" s="854"/>
      <c r="CQ43" s="854"/>
      <c r="CR43" s="854"/>
      <c r="CS43" s="854"/>
      <c r="CT43" s="854"/>
      <c r="CU43" s="854"/>
      <c r="CV43" s="854"/>
      <c r="CW43" s="854"/>
      <c r="CX43" s="854"/>
      <c r="CY43" s="854"/>
      <c r="CZ43" s="854"/>
      <c r="DA43" s="854"/>
      <c r="DB43" s="855"/>
    </row>
    <row r="44" spans="2:106" ht="15" customHeight="1" x14ac:dyDescent="0.3">
      <c r="B44" s="804" t="s">
        <v>721</v>
      </c>
      <c r="C44" s="805"/>
      <c r="D44" s="805"/>
      <c r="E44" s="805"/>
      <c r="F44" s="806"/>
      <c r="G44" s="846" t="s">
        <v>722</v>
      </c>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7"/>
      <c r="AY44" s="847"/>
      <c r="AZ44" s="847"/>
      <c r="BA44" s="847"/>
      <c r="BB44" s="847"/>
      <c r="BC44" s="847"/>
      <c r="BD44" s="848"/>
      <c r="BE44" s="849" t="s">
        <v>723</v>
      </c>
      <c r="BF44" s="850"/>
      <c r="BG44" s="850"/>
      <c r="BH44" s="850"/>
      <c r="BI44" s="850"/>
      <c r="BJ44" s="850"/>
      <c r="BK44" s="850" t="s">
        <v>138</v>
      </c>
      <c r="BL44" s="850"/>
      <c r="BM44" s="850"/>
      <c r="BN44" s="850"/>
      <c r="BO44" s="850"/>
      <c r="BP44" s="850"/>
      <c r="BQ44" s="850" t="s">
        <v>138</v>
      </c>
      <c r="BR44" s="850"/>
      <c r="BS44" s="850"/>
      <c r="BT44" s="850"/>
      <c r="BU44" s="850"/>
      <c r="BV44" s="850"/>
      <c r="BW44" s="851">
        <f>'Часть 3'!BZ137</f>
        <v>2300</v>
      </c>
      <c r="BX44" s="852"/>
      <c r="BY44" s="852"/>
      <c r="BZ44" s="852"/>
      <c r="CA44" s="852"/>
      <c r="CB44" s="852"/>
      <c r="CC44" s="852"/>
      <c r="CD44" s="852"/>
      <c r="CE44" s="852"/>
      <c r="CF44" s="852"/>
      <c r="CG44" s="852"/>
      <c r="CH44" s="852"/>
      <c r="CI44" s="852"/>
      <c r="CJ44" s="852"/>
      <c r="CK44" s="852"/>
      <c r="CL44" s="852"/>
      <c r="CM44" s="852"/>
      <c r="CN44" s="852"/>
      <c r="CO44" s="852"/>
      <c r="CP44" s="852"/>
      <c r="CQ44" s="852"/>
      <c r="CR44" s="852"/>
      <c r="CS44" s="852"/>
      <c r="CT44" s="853"/>
      <c r="CU44" s="854"/>
      <c r="CV44" s="854"/>
      <c r="CW44" s="854"/>
      <c r="CX44" s="854"/>
      <c r="CY44" s="854"/>
      <c r="CZ44" s="854"/>
      <c r="DA44" s="854"/>
      <c r="DB44" s="855"/>
    </row>
    <row r="45" spans="2:106" ht="12.75" customHeight="1" x14ac:dyDescent="0.25">
      <c r="B45" s="804" t="s">
        <v>724</v>
      </c>
      <c r="C45" s="805"/>
      <c r="D45" s="805"/>
      <c r="E45" s="805"/>
      <c r="F45" s="806"/>
      <c r="G45" s="862" t="s">
        <v>7</v>
      </c>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862"/>
      <c r="BB45" s="862"/>
      <c r="BC45" s="862"/>
      <c r="BD45" s="862"/>
      <c r="BE45" s="811" t="s">
        <v>725</v>
      </c>
      <c r="BF45" s="812"/>
      <c r="BG45" s="812"/>
      <c r="BH45" s="812"/>
      <c r="BI45" s="812"/>
      <c r="BJ45" s="813"/>
      <c r="BK45" s="817" t="s">
        <v>138</v>
      </c>
      <c r="BL45" s="812"/>
      <c r="BM45" s="812"/>
      <c r="BN45" s="812"/>
      <c r="BO45" s="812"/>
      <c r="BP45" s="813"/>
      <c r="BQ45" s="817" t="s">
        <v>138</v>
      </c>
      <c r="BR45" s="812"/>
      <c r="BS45" s="812"/>
      <c r="BT45" s="812"/>
      <c r="BU45" s="812"/>
      <c r="BV45" s="813"/>
      <c r="BW45" s="655">
        <f>BW44</f>
        <v>2300</v>
      </c>
      <c r="BX45" s="820"/>
      <c r="BY45" s="820"/>
      <c r="BZ45" s="820"/>
      <c r="CA45" s="820"/>
      <c r="CB45" s="820"/>
      <c r="CC45" s="820"/>
      <c r="CD45" s="820"/>
      <c r="CE45" s="820"/>
      <c r="CF45" s="820"/>
      <c r="CG45" s="820"/>
      <c r="CH45" s="820"/>
      <c r="CI45" s="820"/>
      <c r="CJ45" s="820"/>
      <c r="CK45" s="820"/>
      <c r="CL45" s="820"/>
      <c r="CM45" s="820"/>
      <c r="CN45" s="820"/>
      <c r="CO45" s="820"/>
      <c r="CP45" s="820"/>
      <c r="CQ45" s="820"/>
      <c r="CR45" s="820"/>
      <c r="CS45" s="820"/>
      <c r="CT45" s="821"/>
      <c r="CU45" s="825"/>
      <c r="CV45" s="826"/>
      <c r="CW45" s="826"/>
      <c r="CX45" s="826"/>
      <c r="CY45" s="826"/>
      <c r="CZ45" s="826"/>
      <c r="DA45" s="826"/>
      <c r="DB45" s="827"/>
    </row>
    <row r="46" spans="2:106" ht="12.75" customHeight="1" x14ac:dyDescent="0.25">
      <c r="B46" s="804"/>
      <c r="C46" s="805"/>
      <c r="D46" s="805"/>
      <c r="E46" s="805"/>
      <c r="F46" s="806"/>
      <c r="G46" s="863" t="s">
        <v>699</v>
      </c>
      <c r="H46" s="863"/>
      <c r="I46" s="863"/>
      <c r="J46" s="863"/>
      <c r="K46" s="863"/>
      <c r="L46" s="863"/>
      <c r="M46" s="863"/>
      <c r="N46" s="863"/>
      <c r="O46" s="863"/>
      <c r="P46" s="863"/>
      <c r="Q46" s="863"/>
      <c r="R46" s="863"/>
      <c r="S46" s="863"/>
      <c r="T46" s="863"/>
      <c r="U46" s="863"/>
      <c r="V46" s="863"/>
      <c r="W46" s="863"/>
      <c r="X46" s="863"/>
      <c r="Y46" s="863"/>
      <c r="Z46" s="863"/>
      <c r="AA46" s="863"/>
      <c r="AB46" s="863"/>
      <c r="AC46" s="863"/>
      <c r="AD46" s="863"/>
      <c r="AE46" s="863"/>
      <c r="AF46" s="863"/>
      <c r="AG46" s="863"/>
      <c r="AH46" s="863"/>
      <c r="AI46" s="863"/>
      <c r="AJ46" s="863"/>
      <c r="AK46" s="863"/>
      <c r="AL46" s="863"/>
      <c r="AM46" s="863"/>
      <c r="AN46" s="863"/>
      <c r="AO46" s="863"/>
      <c r="AP46" s="863"/>
      <c r="AQ46" s="863"/>
      <c r="AR46" s="863"/>
      <c r="AS46" s="863"/>
      <c r="AT46" s="863"/>
      <c r="AU46" s="863"/>
      <c r="AV46" s="863"/>
      <c r="AW46" s="863"/>
      <c r="AX46" s="863"/>
      <c r="AY46" s="863"/>
      <c r="AZ46" s="863"/>
      <c r="BA46" s="863"/>
      <c r="BB46" s="863"/>
      <c r="BC46" s="863"/>
      <c r="BD46" s="863"/>
      <c r="BE46" s="835"/>
      <c r="BF46" s="800"/>
      <c r="BG46" s="800"/>
      <c r="BH46" s="800"/>
      <c r="BI46" s="800"/>
      <c r="BJ46" s="836"/>
      <c r="BK46" s="837"/>
      <c r="BL46" s="800"/>
      <c r="BM46" s="800"/>
      <c r="BN46" s="800"/>
      <c r="BO46" s="800"/>
      <c r="BP46" s="836"/>
      <c r="BQ46" s="837"/>
      <c r="BR46" s="800"/>
      <c r="BS46" s="800"/>
      <c r="BT46" s="800"/>
      <c r="BU46" s="800"/>
      <c r="BV46" s="836"/>
      <c r="BW46" s="838"/>
      <c r="BX46" s="839"/>
      <c r="BY46" s="839"/>
      <c r="BZ46" s="839"/>
      <c r="CA46" s="839"/>
      <c r="CB46" s="839"/>
      <c r="CC46" s="839"/>
      <c r="CD46" s="839"/>
      <c r="CE46" s="839"/>
      <c r="CF46" s="839"/>
      <c r="CG46" s="839"/>
      <c r="CH46" s="839"/>
      <c r="CI46" s="839"/>
      <c r="CJ46" s="839"/>
      <c r="CK46" s="839"/>
      <c r="CL46" s="839"/>
      <c r="CM46" s="839"/>
      <c r="CN46" s="839"/>
      <c r="CO46" s="839"/>
      <c r="CP46" s="839"/>
      <c r="CQ46" s="839"/>
      <c r="CR46" s="839"/>
      <c r="CS46" s="839"/>
      <c r="CT46" s="840"/>
      <c r="CU46" s="841"/>
      <c r="CV46" s="842"/>
      <c r="CW46" s="842"/>
      <c r="CX46" s="842"/>
      <c r="CY46" s="842"/>
      <c r="CZ46" s="842"/>
      <c r="DA46" s="842"/>
      <c r="DB46" s="843"/>
    </row>
    <row r="47" spans="2:106" ht="15" customHeight="1" x14ac:dyDescent="0.25">
      <c r="B47" s="804" t="s">
        <v>726</v>
      </c>
      <c r="C47" s="805"/>
      <c r="D47" s="805"/>
      <c r="E47" s="805"/>
      <c r="F47" s="806"/>
      <c r="G47" s="856" t="s">
        <v>727</v>
      </c>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c r="BA47" s="857"/>
      <c r="BB47" s="857"/>
      <c r="BC47" s="857"/>
      <c r="BD47" s="858"/>
      <c r="BE47" s="849" t="s">
        <v>728</v>
      </c>
      <c r="BF47" s="850"/>
      <c r="BG47" s="850"/>
      <c r="BH47" s="850"/>
      <c r="BI47" s="850"/>
      <c r="BJ47" s="850"/>
      <c r="BK47" s="850" t="s">
        <v>138</v>
      </c>
      <c r="BL47" s="850"/>
      <c r="BM47" s="850"/>
      <c r="BN47" s="850"/>
      <c r="BO47" s="850"/>
      <c r="BP47" s="850"/>
      <c r="BQ47" s="850" t="s">
        <v>138</v>
      </c>
      <c r="BR47" s="850"/>
      <c r="BS47" s="850"/>
      <c r="BT47" s="850"/>
      <c r="BU47" s="850"/>
      <c r="BV47" s="850"/>
      <c r="BW47" s="859"/>
      <c r="BX47" s="860"/>
      <c r="BY47" s="860"/>
      <c r="BZ47" s="860"/>
      <c r="CA47" s="860"/>
      <c r="CB47" s="860"/>
      <c r="CC47" s="860"/>
      <c r="CD47" s="860"/>
      <c r="CE47" s="860"/>
      <c r="CF47" s="860"/>
      <c r="CG47" s="860"/>
      <c r="CH47" s="860"/>
      <c r="CI47" s="860"/>
      <c r="CJ47" s="860"/>
      <c r="CK47" s="860"/>
      <c r="CL47" s="860"/>
      <c r="CM47" s="860"/>
      <c r="CN47" s="860"/>
      <c r="CO47" s="860"/>
      <c r="CP47" s="860"/>
      <c r="CQ47" s="860"/>
      <c r="CR47" s="860"/>
      <c r="CS47" s="860"/>
      <c r="CT47" s="861"/>
      <c r="CU47" s="854"/>
      <c r="CV47" s="854"/>
      <c r="CW47" s="854"/>
      <c r="CX47" s="854"/>
      <c r="CY47" s="854"/>
      <c r="CZ47" s="854"/>
      <c r="DA47" s="854"/>
      <c r="DB47" s="855"/>
    </row>
    <row r="48" spans="2:106" x14ac:dyDescent="0.25">
      <c r="B48" s="804" t="s">
        <v>729</v>
      </c>
      <c r="C48" s="805"/>
      <c r="D48" s="805"/>
      <c r="E48" s="805"/>
      <c r="F48" s="806"/>
      <c r="G48" s="832" t="s">
        <v>730</v>
      </c>
      <c r="H48" s="833"/>
      <c r="I48" s="833"/>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3"/>
      <c r="BC48" s="833"/>
      <c r="BD48" s="834"/>
      <c r="BE48" s="811" t="s">
        <v>731</v>
      </c>
      <c r="BF48" s="812"/>
      <c r="BG48" s="812"/>
      <c r="BH48" s="812"/>
      <c r="BI48" s="812"/>
      <c r="BJ48" s="813"/>
      <c r="BK48" s="817" t="s">
        <v>138</v>
      </c>
      <c r="BL48" s="812"/>
      <c r="BM48" s="812"/>
      <c r="BN48" s="812"/>
      <c r="BO48" s="812"/>
      <c r="BP48" s="813"/>
      <c r="BQ48" s="817" t="s">
        <v>138</v>
      </c>
      <c r="BR48" s="812"/>
      <c r="BS48" s="812"/>
      <c r="BT48" s="812"/>
      <c r="BU48" s="812"/>
      <c r="BV48" s="813"/>
      <c r="BW48" s="655">
        <f>BW27+BW33+BW44</f>
        <v>7341200</v>
      </c>
      <c r="BX48" s="820"/>
      <c r="BY48" s="820"/>
      <c r="BZ48" s="820"/>
      <c r="CA48" s="820"/>
      <c r="CB48" s="820"/>
      <c r="CC48" s="820"/>
      <c r="CD48" s="820"/>
      <c r="CE48" s="820"/>
      <c r="CF48" s="820"/>
      <c r="CG48" s="820"/>
      <c r="CH48" s="820"/>
      <c r="CI48" s="820"/>
      <c r="CJ48" s="820"/>
      <c r="CK48" s="820"/>
      <c r="CL48" s="820"/>
      <c r="CM48" s="820"/>
      <c r="CN48" s="820"/>
      <c r="CO48" s="820"/>
      <c r="CP48" s="820"/>
      <c r="CQ48" s="820"/>
      <c r="CR48" s="820"/>
      <c r="CS48" s="820"/>
      <c r="CT48" s="821"/>
      <c r="CU48" s="825"/>
      <c r="CV48" s="826"/>
      <c r="CW48" s="826"/>
      <c r="CX48" s="826"/>
      <c r="CY48" s="826"/>
      <c r="CZ48" s="826"/>
      <c r="DA48" s="826"/>
      <c r="DB48" s="827"/>
    </row>
    <row r="49" spans="2:106" ht="12.75" customHeight="1" x14ac:dyDescent="0.25">
      <c r="B49" s="804"/>
      <c r="C49" s="805"/>
      <c r="D49" s="805"/>
      <c r="E49" s="805"/>
      <c r="F49" s="806"/>
      <c r="G49" s="844" t="s">
        <v>732</v>
      </c>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4"/>
      <c r="AY49" s="844"/>
      <c r="AZ49" s="844"/>
      <c r="BA49" s="844"/>
      <c r="BB49" s="844"/>
      <c r="BC49" s="844"/>
      <c r="BD49" s="844"/>
      <c r="BE49" s="835"/>
      <c r="BF49" s="800"/>
      <c r="BG49" s="800"/>
      <c r="BH49" s="800"/>
      <c r="BI49" s="800"/>
      <c r="BJ49" s="836"/>
      <c r="BK49" s="837"/>
      <c r="BL49" s="800"/>
      <c r="BM49" s="800"/>
      <c r="BN49" s="800"/>
      <c r="BO49" s="800"/>
      <c r="BP49" s="836"/>
      <c r="BQ49" s="837"/>
      <c r="BR49" s="800"/>
      <c r="BS49" s="800"/>
      <c r="BT49" s="800"/>
      <c r="BU49" s="800"/>
      <c r="BV49" s="836"/>
      <c r="BW49" s="838"/>
      <c r="BX49" s="839"/>
      <c r="BY49" s="839"/>
      <c r="BZ49" s="839"/>
      <c r="CA49" s="839"/>
      <c r="CB49" s="839"/>
      <c r="CC49" s="839"/>
      <c r="CD49" s="839"/>
      <c r="CE49" s="839"/>
      <c r="CF49" s="839"/>
      <c r="CG49" s="839"/>
      <c r="CH49" s="839"/>
      <c r="CI49" s="839"/>
      <c r="CJ49" s="839"/>
      <c r="CK49" s="839"/>
      <c r="CL49" s="839"/>
      <c r="CM49" s="839"/>
      <c r="CN49" s="839"/>
      <c r="CO49" s="839"/>
      <c r="CP49" s="839"/>
      <c r="CQ49" s="839"/>
      <c r="CR49" s="839"/>
      <c r="CS49" s="839"/>
      <c r="CT49" s="840"/>
      <c r="CU49" s="841"/>
      <c r="CV49" s="842"/>
      <c r="CW49" s="842"/>
      <c r="CX49" s="842"/>
      <c r="CY49" s="842"/>
      <c r="CZ49" s="842"/>
      <c r="DA49" s="842"/>
      <c r="DB49" s="843"/>
    </row>
    <row r="50" spans="2:106" x14ac:dyDescent="0.25">
      <c r="B50" s="804"/>
      <c r="C50" s="805"/>
      <c r="D50" s="805"/>
      <c r="E50" s="805"/>
      <c r="F50" s="806"/>
      <c r="G50" s="810" t="s">
        <v>733</v>
      </c>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0"/>
      <c r="AY50" s="810"/>
      <c r="AZ50" s="810"/>
      <c r="BA50" s="810"/>
      <c r="BB50" s="810"/>
      <c r="BC50" s="810"/>
      <c r="BD50" s="810"/>
      <c r="BE50" s="811" t="s">
        <v>734</v>
      </c>
      <c r="BF50" s="812"/>
      <c r="BG50" s="812"/>
      <c r="BH50" s="812"/>
      <c r="BI50" s="812"/>
      <c r="BJ50" s="813"/>
      <c r="BK50" s="817"/>
      <c r="BL50" s="812"/>
      <c r="BM50" s="812"/>
      <c r="BN50" s="812"/>
      <c r="BO50" s="812"/>
      <c r="BP50" s="813"/>
      <c r="BQ50" s="817"/>
      <c r="BR50" s="812"/>
      <c r="BS50" s="812"/>
      <c r="BT50" s="812"/>
      <c r="BU50" s="812"/>
      <c r="BV50" s="813"/>
      <c r="BW50" s="655">
        <f>BW48</f>
        <v>7341200</v>
      </c>
      <c r="BX50" s="820"/>
      <c r="BY50" s="820"/>
      <c r="BZ50" s="820"/>
      <c r="CA50" s="820"/>
      <c r="CB50" s="820"/>
      <c r="CC50" s="820"/>
      <c r="CD50" s="820"/>
      <c r="CE50" s="820"/>
      <c r="CF50" s="820"/>
      <c r="CG50" s="820"/>
      <c r="CH50" s="820"/>
      <c r="CI50" s="820"/>
      <c r="CJ50" s="820"/>
      <c r="CK50" s="820"/>
      <c r="CL50" s="820"/>
      <c r="CM50" s="820"/>
      <c r="CN50" s="820"/>
      <c r="CO50" s="820"/>
      <c r="CP50" s="820"/>
      <c r="CQ50" s="820"/>
      <c r="CR50" s="820"/>
      <c r="CS50" s="820"/>
      <c r="CT50" s="821"/>
      <c r="CU50" s="825"/>
      <c r="CV50" s="826"/>
      <c r="CW50" s="826"/>
      <c r="CX50" s="826"/>
      <c r="CY50" s="826"/>
      <c r="CZ50" s="826"/>
      <c r="DA50" s="826"/>
      <c r="DB50" s="827"/>
    </row>
    <row r="51" spans="2:106" x14ac:dyDescent="0.25">
      <c r="B51" s="804"/>
      <c r="C51" s="805"/>
      <c r="D51" s="805"/>
      <c r="E51" s="805"/>
      <c r="F51" s="806"/>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45"/>
      <c r="AY51" s="845"/>
      <c r="AZ51" s="845"/>
      <c r="BA51" s="845"/>
      <c r="BB51" s="845"/>
      <c r="BC51" s="845"/>
      <c r="BD51" s="845"/>
      <c r="BE51" s="835"/>
      <c r="BF51" s="800"/>
      <c r="BG51" s="800"/>
      <c r="BH51" s="800"/>
      <c r="BI51" s="800"/>
      <c r="BJ51" s="836"/>
      <c r="BK51" s="837"/>
      <c r="BL51" s="800"/>
      <c r="BM51" s="800"/>
      <c r="BN51" s="800"/>
      <c r="BO51" s="800"/>
      <c r="BP51" s="836"/>
      <c r="BQ51" s="837"/>
      <c r="BR51" s="800"/>
      <c r="BS51" s="800"/>
      <c r="BT51" s="800"/>
      <c r="BU51" s="800"/>
      <c r="BV51" s="836"/>
      <c r="BW51" s="838"/>
      <c r="BX51" s="839"/>
      <c r="BY51" s="839"/>
      <c r="BZ51" s="839"/>
      <c r="CA51" s="839"/>
      <c r="CB51" s="839"/>
      <c r="CC51" s="839"/>
      <c r="CD51" s="839"/>
      <c r="CE51" s="839"/>
      <c r="CF51" s="839"/>
      <c r="CG51" s="839"/>
      <c r="CH51" s="839"/>
      <c r="CI51" s="839"/>
      <c r="CJ51" s="839"/>
      <c r="CK51" s="839"/>
      <c r="CL51" s="839"/>
      <c r="CM51" s="839"/>
      <c r="CN51" s="839"/>
      <c r="CO51" s="839"/>
      <c r="CP51" s="839"/>
      <c r="CQ51" s="839"/>
      <c r="CR51" s="839"/>
      <c r="CS51" s="839"/>
      <c r="CT51" s="840"/>
      <c r="CU51" s="841"/>
      <c r="CV51" s="842"/>
      <c r="CW51" s="842"/>
      <c r="CX51" s="842"/>
      <c r="CY51" s="842"/>
      <c r="CZ51" s="842"/>
      <c r="DA51" s="842"/>
      <c r="DB51" s="843"/>
    </row>
    <row r="52" spans="2:106" x14ac:dyDescent="0.25">
      <c r="B52" s="804" t="s">
        <v>735</v>
      </c>
      <c r="C52" s="805"/>
      <c r="D52" s="805"/>
      <c r="E52" s="805"/>
      <c r="F52" s="806"/>
      <c r="G52" s="832" t="s">
        <v>736</v>
      </c>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833"/>
      <c r="AZ52" s="833"/>
      <c r="BA52" s="833"/>
      <c r="BB52" s="833"/>
      <c r="BC52" s="833"/>
      <c r="BD52" s="834"/>
      <c r="BE52" s="811" t="s">
        <v>737</v>
      </c>
      <c r="BF52" s="812"/>
      <c r="BG52" s="812"/>
      <c r="BH52" s="812"/>
      <c r="BI52" s="812"/>
      <c r="BJ52" s="813"/>
      <c r="BK52" s="817" t="s">
        <v>138</v>
      </c>
      <c r="BL52" s="812"/>
      <c r="BM52" s="812"/>
      <c r="BN52" s="812"/>
      <c r="BO52" s="812"/>
      <c r="BP52" s="813"/>
      <c r="BQ52" s="817" t="s">
        <v>138</v>
      </c>
      <c r="BR52" s="812"/>
      <c r="BS52" s="812"/>
      <c r="BT52" s="812"/>
      <c r="BU52" s="812"/>
      <c r="BV52" s="813"/>
      <c r="BW52" s="819"/>
      <c r="BX52" s="820"/>
      <c r="BY52" s="820"/>
      <c r="BZ52" s="820"/>
      <c r="CA52" s="820"/>
      <c r="CB52" s="820"/>
      <c r="CC52" s="820"/>
      <c r="CD52" s="820"/>
      <c r="CE52" s="820"/>
      <c r="CF52" s="820"/>
      <c r="CG52" s="820"/>
      <c r="CH52" s="820"/>
      <c r="CI52" s="820"/>
      <c r="CJ52" s="820"/>
      <c r="CK52" s="820"/>
      <c r="CL52" s="820"/>
      <c r="CM52" s="820"/>
      <c r="CN52" s="820"/>
      <c r="CO52" s="820"/>
      <c r="CP52" s="820"/>
      <c r="CQ52" s="820"/>
      <c r="CR52" s="820"/>
      <c r="CS52" s="820"/>
      <c r="CT52" s="821"/>
      <c r="CU52" s="825"/>
      <c r="CV52" s="826"/>
      <c r="CW52" s="826"/>
      <c r="CX52" s="826"/>
      <c r="CY52" s="826"/>
      <c r="CZ52" s="826"/>
      <c r="DA52" s="826"/>
      <c r="DB52" s="827"/>
    </row>
    <row r="53" spans="2:106" x14ac:dyDescent="0.25">
      <c r="B53" s="804"/>
      <c r="C53" s="805"/>
      <c r="D53" s="805"/>
      <c r="E53" s="805"/>
      <c r="F53" s="806"/>
      <c r="G53" s="844" t="s">
        <v>738</v>
      </c>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844"/>
      <c r="AM53" s="844"/>
      <c r="AN53" s="844"/>
      <c r="AO53" s="844"/>
      <c r="AP53" s="844"/>
      <c r="AQ53" s="844"/>
      <c r="AR53" s="844"/>
      <c r="AS53" s="844"/>
      <c r="AT53" s="844"/>
      <c r="AU53" s="844"/>
      <c r="AV53" s="844"/>
      <c r="AW53" s="844"/>
      <c r="AX53" s="844"/>
      <c r="AY53" s="844"/>
      <c r="AZ53" s="844"/>
      <c r="BA53" s="844"/>
      <c r="BB53" s="844"/>
      <c r="BC53" s="844"/>
      <c r="BD53" s="844"/>
      <c r="BE53" s="835"/>
      <c r="BF53" s="800"/>
      <c r="BG53" s="800"/>
      <c r="BH53" s="800"/>
      <c r="BI53" s="800"/>
      <c r="BJ53" s="836"/>
      <c r="BK53" s="837"/>
      <c r="BL53" s="800"/>
      <c r="BM53" s="800"/>
      <c r="BN53" s="800"/>
      <c r="BO53" s="800"/>
      <c r="BP53" s="836"/>
      <c r="BQ53" s="837"/>
      <c r="BR53" s="800"/>
      <c r="BS53" s="800"/>
      <c r="BT53" s="800"/>
      <c r="BU53" s="800"/>
      <c r="BV53" s="836"/>
      <c r="BW53" s="838"/>
      <c r="BX53" s="839"/>
      <c r="BY53" s="839"/>
      <c r="BZ53" s="839"/>
      <c r="CA53" s="839"/>
      <c r="CB53" s="839"/>
      <c r="CC53" s="839"/>
      <c r="CD53" s="839"/>
      <c r="CE53" s="839"/>
      <c r="CF53" s="839"/>
      <c r="CG53" s="839"/>
      <c r="CH53" s="839"/>
      <c r="CI53" s="839"/>
      <c r="CJ53" s="839"/>
      <c r="CK53" s="839"/>
      <c r="CL53" s="839"/>
      <c r="CM53" s="839"/>
      <c r="CN53" s="839"/>
      <c r="CO53" s="839"/>
      <c r="CP53" s="839"/>
      <c r="CQ53" s="839"/>
      <c r="CR53" s="839"/>
      <c r="CS53" s="839"/>
      <c r="CT53" s="840"/>
      <c r="CU53" s="841"/>
      <c r="CV53" s="842"/>
      <c r="CW53" s="842"/>
      <c r="CX53" s="842"/>
      <c r="CY53" s="842"/>
      <c r="CZ53" s="842"/>
      <c r="DA53" s="842"/>
      <c r="DB53" s="843"/>
    </row>
    <row r="54" spans="2:106" ht="15" customHeight="1" x14ac:dyDescent="0.25">
      <c r="B54" s="804"/>
      <c r="C54" s="805"/>
      <c r="D54" s="805"/>
      <c r="E54" s="805"/>
      <c r="F54" s="806"/>
      <c r="G54" s="810" t="s">
        <v>733</v>
      </c>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810"/>
      <c r="AM54" s="810"/>
      <c r="AN54" s="810"/>
      <c r="AO54" s="810"/>
      <c r="AP54" s="810"/>
      <c r="AQ54" s="810"/>
      <c r="AR54" s="810"/>
      <c r="AS54" s="810"/>
      <c r="AT54" s="810"/>
      <c r="AU54" s="810"/>
      <c r="AV54" s="810"/>
      <c r="AW54" s="810"/>
      <c r="AX54" s="810"/>
      <c r="AY54" s="810"/>
      <c r="AZ54" s="810"/>
      <c r="BA54" s="810"/>
      <c r="BB54" s="810"/>
      <c r="BC54" s="810"/>
      <c r="BD54" s="810"/>
      <c r="BE54" s="811" t="s">
        <v>739</v>
      </c>
      <c r="BF54" s="812"/>
      <c r="BG54" s="812"/>
      <c r="BH54" s="812"/>
      <c r="BI54" s="812"/>
      <c r="BJ54" s="813"/>
      <c r="BK54" s="817"/>
      <c r="BL54" s="812"/>
      <c r="BM54" s="812"/>
      <c r="BN54" s="812"/>
      <c r="BO54" s="812"/>
      <c r="BP54" s="813"/>
      <c r="BQ54" s="817"/>
      <c r="BR54" s="812"/>
      <c r="BS54" s="812"/>
      <c r="BT54" s="812"/>
      <c r="BU54" s="812"/>
      <c r="BV54" s="813"/>
      <c r="BW54" s="819"/>
      <c r="BX54" s="820"/>
      <c r="BY54" s="820"/>
      <c r="BZ54" s="820"/>
      <c r="CA54" s="820"/>
      <c r="CB54" s="820"/>
      <c r="CC54" s="820"/>
      <c r="CD54" s="820"/>
      <c r="CE54" s="820"/>
      <c r="CF54" s="820"/>
      <c r="CG54" s="820"/>
      <c r="CH54" s="820"/>
      <c r="CI54" s="820"/>
      <c r="CJ54" s="820"/>
      <c r="CK54" s="820"/>
      <c r="CL54" s="820"/>
      <c r="CM54" s="820"/>
      <c r="CN54" s="820"/>
      <c r="CO54" s="820"/>
      <c r="CP54" s="820"/>
      <c r="CQ54" s="820"/>
      <c r="CR54" s="820"/>
      <c r="CS54" s="820"/>
      <c r="CT54" s="821"/>
      <c r="CU54" s="825"/>
      <c r="CV54" s="826"/>
      <c r="CW54" s="826"/>
      <c r="CX54" s="826"/>
      <c r="CY54" s="826"/>
      <c r="CZ54" s="826"/>
      <c r="DA54" s="826"/>
      <c r="DB54" s="827"/>
    </row>
    <row r="55" spans="2:106" ht="15.75" customHeight="1" thickBot="1" x14ac:dyDescent="0.3">
      <c r="B55" s="807"/>
      <c r="C55" s="808"/>
      <c r="D55" s="808"/>
      <c r="E55" s="808"/>
      <c r="F55" s="809"/>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1"/>
      <c r="AN55" s="831"/>
      <c r="AO55" s="831"/>
      <c r="AP55" s="831"/>
      <c r="AQ55" s="831"/>
      <c r="AR55" s="831"/>
      <c r="AS55" s="831"/>
      <c r="AT55" s="831"/>
      <c r="AU55" s="831"/>
      <c r="AV55" s="831"/>
      <c r="AW55" s="831"/>
      <c r="AX55" s="831"/>
      <c r="AY55" s="831"/>
      <c r="AZ55" s="831"/>
      <c r="BA55" s="831"/>
      <c r="BB55" s="831"/>
      <c r="BC55" s="831"/>
      <c r="BD55" s="831"/>
      <c r="BE55" s="814"/>
      <c r="BF55" s="815"/>
      <c r="BG55" s="815"/>
      <c r="BH55" s="815"/>
      <c r="BI55" s="815"/>
      <c r="BJ55" s="816"/>
      <c r="BK55" s="818"/>
      <c r="BL55" s="815"/>
      <c r="BM55" s="815"/>
      <c r="BN55" s="815"/>
      <c r="BO55" s="815"/>
      <c r="BP55" s="816"/>
      <c r="BQ55" s="818"/>
      <c r="BR55" s="815"/>
      <c r="BS55" s="815"/>
      <c r="BT55" s="815"/>
      <c r="BU55" s="815"/>
      <c r="BV55" s="816"/>
      <c r="BW55" s="822"/>
      <c r="BX55" s="823"/>
      <c r="BY55" s="823"/>
      <c r="BZ55" s="823"/>
      <c r="CA55" s="823"/>
      <c r="CB55" s="823"/>
      <c r="CC55" s="823"/>
      <c r="CD55" s="823"/>
      <c r="CE55" s="823"/>
      <c r="CF55" s="823"/>
      <c r="CG55" s="823"/>
      <c r="CH55" s="823"/>
      <c r="CI55" s="823"/>
      <c r="CJ55" s="823"/>
      <c r="CK55" s="823"/>
      <c r="CL55" s="823"/>
      <c r="CM55" s="823"/>
      <c r="CN55" s="823"/>
      <c r="CO55" s="823"/>
      <c r="CP55" s="823"/>
      <c r="CQ55" s="823"/>
      <c r="CR55" s="823"/>
      <c r="CS55" s="823"/>
      <c r="CT55" s="824"/>
      <c r="CU55" s="828"/>
      <c r="CV55" s="829"/>
      <c r="CW55" s="829"/>
      <c r="CX55" s="829"/>
      <c r="CY55" s="829"/>
      <c r="CZ55" s="829"/>
      <c r="DA55" s="829"/>
      <c r="DB55" s="830"/>
    </row>
    <row r="58" spans="2:106" x14ac:dyDescent="0.25">
      <c r="B58" s="252" t="s">
        <v>740</v>
      </c>
    </row>
    <row r="59" spans="2:106" x14ac:dyDescent="0.25">
      <c r="B59" s="252" t="s">
        <v>741</v>
      </c>
      <c r="X59" s="798" t="str">
        <f>'Часть 3'!$C$184</f>
        <v>Директор</v>
      </c>
      <c r="Y59" s="798"/>
      <c r="Z59" s="798"/>
      <c r="AA59" s="798"/>
      <c r="AB59" s="798"/>
      <c r="AC59" s="798"/>
      <c r="AD59" s="798"/>
      <c r="AE59" s="798"/>
      <c r="AF59" s="798"/>
      <c r="AG59" s="798"/>
      <c r="AH59" s="798"/>
      <c r="AI59" s="798"/>
      <c r="AJ59" s="798"/>
      <c r="AK59" s="798"/>
      <c r="AL59" s="798"/>
      <c r="AM59" s="798"/>
      <c r="AN59" s="798"/>
      <c r="AO59" s="798"/>
      <c r="AP59" s="798"/>
      <c r="AQ59" s="798"/>
      <c r="AR59" s="798"/>
      <c r="AS59" s="254"/>
      <c r="AT59" s="798"/>
      <c r="AU59" s="798"/>
      <c r="AV59" s="798"/>
      <c r="AW59" s="798"/>
      <c r="AX59" s="798"/>
      <c r="AY59" s="798"/>
      <c r="AZ59" s="798"/>
      <c r="BA59" s="798"/>
      <c r="BB59" s="798"/>
      <c r="BC59" s="798"/>
      <c r="BD59" s="798"/>
      <c r="BE59" s="798"/>
      <c r="BF59" s="798"/>
      <c r="BG59" s="798"/>
      <c r="BH59" s="254"/>
      <c r="BI59" s="800" t="str">
        <f>'Часть 3'!$AW$184</f>
        <v>Е.В. Овчаренко</v>
      </c>
      <c r="BJ59" s="798"/>
      <c r="BK59" s="798"/>
      <c r="BL59" s="798"/>
      <c r="BM59" s="798"/>
      <c r="BN59" s="798"/>
      <c r="BO59" s="798"/>
      <c r="BP59" s="798"/>
      <c r="BQ59" s="798"/>
      <c r="BR59" s="798"/>
      <c r="BS59" s="798"/>
      <c r="BT59" s="798"/>
      <c r="BU59" s="798"/>
      <c r="BV59" s="798"/>
      <c r="BW59" s="798"/>
      <c r="BX59" s="798"/>
      <c r="BY59" s="798"/>
      <c r="BZ59" s="798"/>
      <c r="CA59" s="798"/>
      <c r="CB59" s="798"/>
      <c r="CC59" s="798"/>
      <c r="CD59" s="798"/>
      <c r="CE59" s="798"/>
      <c r="CF59" s="798"/>
      <c r="CG59" s="798"/>
      <c r="CH59" s="798"/>
      <c r="CI59" s="798"/>
    </row>
    <row r="60" spans="2:106" s="255" customFormat="1" ht="9.6" x14ac:dyDescent="0.2">
      <c r="X60" s="799" t="s">
        <v>742</v>
      </c>
      <c r="Y60" s="799"/>
      <c r="Z60" s="799"/>
      <c r="AA60" s="799"/>
      <c r="AB60" s="799"/>
      <c r="AC60" s="799"/>
      <c r="AD60" s="799"/>
      <c r="AE60" s="799"/>
      <c r="AF60" s="799"/>
      <c r="AG60" s="799"/>
      <c r="AH60" s="799"/>
      <c r="AI60" s="799"/>
      <c r="AJ60" s="799"/>
      <c r="AK60" s="799"/>
      <c r="AL60" s="799"/>
      <c r="AM60" s="799"/>
      <c r="AN60" s="799"/>
      <c r="AO60" s="799"/>
      <c r="AP60" s="799"/>
      <c r="AQ60" s="799"/>
      <c r="AR60" s="799"/>
      <c r="AS60" s="256"/>
      <c r="AT60" s="799" t="s">
        <v>383</v>
      </c>
      <c r="AU60" s="799"/>
      <c r="AV60" s="799"/>
      <c r="AW60" s="799"/>
      <c r="AX60" s="799"/>
      <c r="AY60" s="799"/>
      <c r="AZ60" s="799"/>
      <c r="BA60" s="799"/>
      <c r="BB60" s="799"/>
      <c r="BC60" s="799"/>
      <c r="BD60" s="799"/>
      <c r="BE60" s="799"/>
      <c r="BF60" s="799"/>
      <c r="BG60" s="799"/>
      <c r="BH60" s="256"/>
      <c r="BI60" s="799" t="s">
        <v>384</v>
      </c>
      <c r="BJ60" s="799"/>
      <c r="BK60" s="799"/>
      <c r="BL60" s="799"/>
      <c r="BM60" s="799"/>
      <c r="BN60" s="799"/>
      <c r="BO60" s="799"/>
      <c r="BP60" s="799"/>
      <c r="BQ60" s="799"/>
      <c r="BR60" s="799"/>
      <c r="BS60" s="799"/>
      <c r="BT60" s="799"/>
      <c r="BU60" s="799"/>
      <c r="BV60" s="799"/>
      <c r="BW60" s="799"/>
      <c r="BX60" s="799"/>
      <c r="BY60" s="799"/>
      <c r="BZ60" s="799"/>
      <c r="CA60" s="799"/>
      <c r="CB60" s="799"/>
      <c r="CC60" s="799"/>
      <c r="CD60" s="799"/>
      <c r="CE60" s="799"/>
      <c r="CF60" s="799"/>
      <c r="CG60" s="799"/>
      <c r="CH60" s="799"/>
      <c r="CI60" s="799"/>
    </row>
    <row r="61" spans="2:106" ht="5.0999999999999996" customHeight="1" x14ac:dyDescent="0.25"/>
    <row r="62" spans="2:106" x14ac:dyDescent="0.25">
      <c r="B62" s="252" t="s">
        <v>743</v>
      </c>
      <c r="K62" s="798" t="str">
        <f>'Часть 3'!$C$186</f>
        <v>Главный бухгалтер</v>
      </c>
      <c r="L62" s="798"/>
      <c r="M62" s="798"/>
      <c r="N62" s="798"/>
      <c r="O62" s="798"/>
      <c r="P62" s="798"/>
      <c r="Q62" s="798"/>
      <c r="R62" s="798"/>
      <c r="S62" s="798"/>
      <c r="T62" s="798"/>
      <c r="U62" s="798"/>
      <c r="V62" s="798"/>
      <c r="W62" s="798"/>
      <c r="X62" s="798"/>
      <c r="Y62" s="798"/>
      <c r="Z62" s="798"/>
      <c r="AA62" s="798"/>
      <c r="AB62" s="798"/>
      <c r="AC62" s="798"/>
      <c r="AD62" s="798"/>
      <c r="AE62" s="798"/>
      <c r="AG62" s="798"/>
      <c r="AH62" s="798"/>
      <c r="AI62" s="798"/>
      <c r="AJ62" s="798"/>
      <c r="AK62" s="798"/>
      <c r="AL62" s="798"/>
      <c r="AM62" s="798"/>
      <c r="AN62" s="798"/>
      <c r="AO62" s="798"/>
      <c r="AP62" s="798"/>
      <c r="AQ62" s="798"/>
      <c r="AR62" s="798"/>
      <c r="AS62" s="798"/>
      <c r="AT62" s="798"/>
      <c r="AU62" s="798"/>
      <c r="AV62" s="798"/>
      <c r="AW62" s="798"/>
      <c r="AX62" s="798"/>
      <c r="AY62" s="798"/>
      <c r="AZ62" s="798"/>
      <c r="BA62" s="798"/>
      <c r="BC62" s="800" t="str">
        <f>'Часть 3'!$AW$188</f>
        <v>В.Б. Кириленко</v>
      </c>
      <c r="BD62" s="798"/>
      <c r="BE62" s="798"/>
      <c r="BF62" s="798"/>
      <c r="BG62" s="798"/>
      <c r="BH62" s="798"/>
      <c r="BI62" s="798"/>
      <c r="BJ62" s="798"/>
      <c r="BK62" s="798"/>
      <c r="BL62" s="798"/>
      <c r="BM62" s="798"/>
      <c r="BN62" s="798"/>
      <c r="BO62" s="798"/>
      <c r="BP62" s="798"/>
      <c r="BQ62" s="798"/>
      <c r="BR62" s="798"/>
      <c r="BS62" s="798"/>
      <c r="BT62" s="798"/>
      <c r="BU62" s="798"/>
      <c r="BV62" s="798"/>
      <c r="BW62" s="798"/>
      <c r="BX62" s="798"/>
      <c r="BY62" s="798"/>
      <c r="BZ62" s="798"/>
      <c r="CA62" s="798"/>
      <c r="CB62" s="798"/>
      <c r="CC62" s="798"/>
      <c r="CG62" s="798" t="s">
        <v>836</v>
      </c>
      <c r="CH62" s="798"/>
      <c r="CI62" s="798"/>
      <c r="CJ62" s="798"/>
      <c r="CK62" s="798"/>
      <c r="CL62" s="798"/>
      <c r="CM62" s="798"/>
      <c r="CN62" s="798"/>
      <c r="CO62" s="798"/>
      <c r="CP62" s="798"/>
      <c r="CQ62" s="798"/>
      <c r="CR62" s="798"/>
    </row>
    <row r="63" spans="2:106" s="255" customFormat="1" ht="10.199999999999999" x14ac:dyDescent="0.2">
      <c r="K63" s="799" t="s">
        <v>742</v>
      </c>
      <c r="L63" s="799"/>
      <c r="M63" s="799"/>
      <c r="N63" s="799"/>
      <c r="O63" s="799"/>
      <c r="P63" s="799"/>
      <c r="Q63" s="799"/>
      <c r="R63" s="799"/>
      <c r="S63" s="799"/>
      <c r="T63" s="799"/>
      <c r="U63" s="799"/>
      <c r="V63" s="799"/>
      <c r="W63" s="799"/>
      <c r="X63" s="799"/>
      <c r="Y63" s="799"/>
      <c r="Z63" s="799"/>
      <c r="AA63" s="799"/>
      <c r="AB63" s="799"/>
      <c r="AC63" s="799"/>
      <c r="AD63" s="799"/>
      <c r="AE63" s="799"/>
      <c r="AG63" s="799" t="s">
        <v>383</v>
      </c>
      <c r="AH63" s="799"/>
      <c r="AI63" s="799"/>
      <c r="AJ63" s="799"/>
      <c r="AK63" s="799"/>
      <c r="AL63" s="799"/>
      <c r="AM63" s="799"/>
      <c r="AN63" s="799"/>
      <c r="AO63" s="799"/>
      <c r="AP63" s="799"/>
      <c r="AQ63" s="799"/>
      <c r="AR63" s="799"/>
      <c r="AS63" s="799"/>
      <c r="AT63" s="799"/>
      <c r="AU63" s="799"/>
      <c r="AV63" s="799"/>
      <c r="AW63" s="799"/>
      <c r="AX63" s="799"/>
      <c r="AY63" s="799"/>
      <c r="AZ63" s="799"/>
      <c r="BA63" s="799"/>
      <c r="BC63" s="799" t="s">
        <v>384</v>
      </c>
      <c r="BD63" s="799"/>
      <c r="BE63" s="799"/>
      <c r="BF63" s="799"/>
      <c r="BG63" s="799"/>
      <c r="BH63" s="799"/>
      <c r="BI63" s="799"/>
      <c r="BJ63" s="799"/>
      <c r="BK63" s="799"/>
      <c r="BL63" s="799"/>
      <c r="BM63" s="799"/>
      <c r="BN63" s="799"/>
      <c r="BO63" s="799"/>
      <c r="BP63" s="799"/>
      <c r="BQ63" s="799"/>
      <c r="BR63" s="799"/>
      <c r="BS63" s="799"/>
      <c r="BT63" s="799"/>
      <c r="BU63" s="799"/>
      <c r="BV63" s="799"/>
      <c r="BW63" s="799"/>
      <c r="BX63" s="799"/>
      <c r="BY63" s="799"/>
      <c r="BZ63" s="799"/>
      <c r="CA63" s="799"/>
      <c r="CB63" s="799"/>
      <c r="CC63" s="799"/>
      <c r="CG63" s="951" t="s">
        <v>744</v>
      </c>
      <c r="CH63" s="951"/>
      <c r="CI63" s="951"/>
      <c r="CJ63" s="951"/>
      <c r="CK63" s="951"/>
      <c r="CL63" s="951"/>
      <c r="CM63" s="951"/>
      <c r="CN63" s="951"/>
      <c r="CO63" s="951"/>
      <c r="CP63" s="951"/>
      <c r="CQ63" s="951"/>
      <c r="CR63" s="951"/>
    </row>
    <row r="64" spans="2:106" ht="5.0999999999999996" customHeight="1" x14ac:dyDescent="0.25"/>
    <row r="65" spans="2:106" x14ac:dyDescent="0.25">
      <c r="C65" s="257" t="s">
        <v>745</v>
      </c>
      <c r="D65" s="800" t="str">
        <f>Титул!$AN$19</f>
        <v>28</v>
      </c>
      <c r="E65" s="800"/>
      <c r="F65" s="800"/>
      <c r="G65" s="252" t="s">
        <v>388</v>
      </c>
      <c r="I65" s="800" t="str">
        <f>Титул!$AS$19</f>
        <v>февраля</v>
      </c>
      <c r="J65" s="800"/>
      <c r="K65" s="800"/>
      <c r="L65" s="800"/>
      <c r="M65" s="800"/>
      <c r="N65" s="800"/>
      <c r="O65" s="800"/>
      <c r="P65" s="800"/>
      <c r="Q65" s="800"/>
      <c r="R65" s="800"/>
      <c r="S65" s="800"/>
      <c r="T65" s="803">
        <v>20</v>
      </c>
      <c r="U65" s="803"/>
      <c r="V65" s="802" t="str">
        <f>Титул!$BF$19</f>
        <v>22</v>
      </c>
      <c r="W65" s="802"/>
      <c r="X65" s="802"/>
      <c r="Y65" s="252" t="s">
        <v>385</v>
      </c>
    </row>
    <row r="66" spans="2:106" ht="13.8" thickBot="1" x14ac:dyDescent="0.3"/>
    <row r="67" spans="2:106" x14ac:dyDescent="0.25">
      <c r="B67" s="258"/>
      <c r="C67" s="259" t="s">
        <v>746</v>
      </c>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60"/>
    </row>
    <row r="68" spans="2:106" x14ac:dyDescent="0.25">
      <c r="B68" s="261"/>
      <c r="C68" s="798" t="s">
        <v>820</v>
      </c>
      <c r="D68" s="798"/>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8"/>
      <c r="BC68" s="798"/>
      <c r="BD68" s="798"/>
      <c r="BE68" s="798"/>
      <c r="BF68" s="798"/>
      <c r="BG68" s="798"/>
      <c r="BH68" s="798"/>
      <c r="BI68" s="262"/>
    </row>
    <row r="69" spans="2:106" s="263" customFormat="1" ht="9.6" x14ac:dyDescent="0.3">
      <c r="B69" s="264"/>
      <c r="C69" s="799" t="s">
        <v>747</v>
      </c>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799"/>
      <c r="AY69" s="799"/>
      <c r="AZ69" s="799"/>
      <c r="BA69" s="799"/>
      <c r="BB69" s="799"/>
      <c r="BC69" s="799"/>
      <c r="BD69" s="799"/>
      <c r="BE69" s="799"/>
      <c r="BF69" s="799"/>
      <c r="BG69" s="799"/>
      <c r="BH69" s="799"/>
      <c r="BI69" s="265"/>
    </row>
    <row r="70" spans="2:106" x14ac:dyDescent="0.25">
      <c r="B70" s="261"/>
      <c r="C70" s="798"/>
      <c r="D70" s="798"/>
      <c r="E70" s="798"/>
      <c r="F70" s="798"/>
      <c r="G70" s="798"/>
      <c r="H70" s="798"/>
      <c r="I70" s="798"/>
      <c r="J70" s="798"/>
      <c r="K70" s="798"/>
      <c r="L70" s="798"/>
      <c r="M70" s="798"/>
      <c r="N70" s="798"/>
      <c r="O70" s="798"/>
      <c r="P70" s="798"/>
      <c r="Q70" s="266"/>
      <c r="R70" s="266"/>
      <c r="S70" s="266"/>
      <c r="T70" s="798" t="str">
        <f>Титул!$BX$13</f>
        <v>М.В. Журбин</v>
      </c>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798"/>
      <c r="BA70" s="798"/>
      <c r="BB70" s="798"/>
      <c r="BC70" s="798"/>
      <c r="BD70" s="798"/>
      <c r="BE70" s="798"/>
      <c r="BF70" s="798"/>
      <c r="BG70" s="798"/>
      <c r="BH70" s="798"/>
      <c r="BI70" s="262"/>
    </row>
    <row r="71" spans="2:106" s="255" customFormat="1" ht="9.6" x14ac:dyDescent="0.2">
      <c r="B71" s="267"/>
      <c r="C71" s="799" t="s">
        <v>383</v>
      </c>
      <c r="D71" s="799"/>
      <c r="E71" s="799"/>
      <c r="F71" s="799"/>
      <c r="G71" s="799"/>
      <c r="H71" s="799"/>
      <c r="I71" s="799"/>
      <c r="J71" s="799"/>
      <c r="K71" s="799"/>
      <c r="L71" s="799"/>
      <c r="M71" s="799"/>
      <c r="N71" s="799"/>
      <c r="O71" s="799"/>
      <c r="P71" s="799"/>
      <c r="Q71" s="268"/>
      <c r="R71" s="268"/>
      <c r="S71" s="268"/>
      <c r="T71" s="799" t="s">
        <v>384</v>
      </c>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c r="BI71" s="269"/>
    </row>
    <row r="72" spans="2:106" x14ac:dyDescent="0.25">
      <c r="B72" s="261"/>
      <c r="C72" s="270" t="s">
        <v>745</v>
      </c>
      <c r="D72" s="800" t="str">
        <f>Титул!$AN$19</f>
        <v>28</v>
      </c>
      <c r="E72" s="800"/>
      <c r="F72" s="800"/>
      <c r="G72" s="266" t="s">
        <v>388</v>
      </c>
      <c r="H72" s="266"/>
      <c r="I72" s="800" t="str">
        <f>Титул!$AS$19</f>
        <v>февраля</v>
      </c>
      <c r="J72" s="800"/>
      <c r="K72" s="800"/>
      <c r="L72" s="800"/>
      <c r="M72" s="800"/>
      <c r="N72" s="800"/>
      <c r="O72" s="800"/>
      <c r="P72" s="800"/>
      <c r="Q72" s="800"/>
      <c r="R72" s="800"/>
      <c r="S72" s="800"/>
      <c r="T72" s="801">
        <v>20</v>
      </c>
      <c r="U72" s="801"/>
      <c r="V72" s="802" t="str">
        <f>Титул!$BF$19</f>
        <v>22</v>
      </c>
      <c r="W72" s="802"/>
      <c r="X72" s="802"/>
      <c r="Y72" s="266" t="s">
        <v>385</v>
      </c>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2"/>
    </row>
    <row r="73" spans="2:106" ht="5.0999999999999996" customHeight="1" thickBot="1" x14ac:dyDescent="0.3">
      <c r="B73" s="271"/>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3"/>
    </row>
    <row r="75" spans="2:106" ht="24.75" customHeight="1" x14ac:dyDescent="0.25">
      <c r="B75" s="796" t="s">
        <v>812</v>
      </c>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796"/>
      <c r="AB75" s="796"/>
      <c r="AC75" s="796"/>
      <c r="AD75" s="796"/>
      <c r="AE75" s="796"/>
      <c r="AF75" s="796"/>
      <c r="AG75" s="796"/>
      <c r="AH75" s="796"/>
      <c r="AI75" s="796"/>
      <c r="AJ75" s="796"/>
      <c r="AK75" s="796"/>
      <c r="AL75" s="796"/>
      <c r="AM75" s="796"/>
      <c r="AN75" s="796"/>
      <c r="AO75" s="796"/>
      <c r="AP75" s="796"/>
      <c r="AQ75" s="796"/>
      <c r="AR75" s="796"/>
      <c r="AS75" s="796"/>
      <c r="AT75" s="796"/>
      <c r="AU75" s="796"/>
      <c r="AV75" s="796"/>
      <c r="AW75" s="796"/>
      <c r="AX75" s="796"/>
      <c r="AY75" s="796"/>
      <c r="AZ75" s="796"/>
      <c r="BA75" s="796"/>
      <c r="BB75" s="796"/>
      <c r="BC75" s="796"/>
      <c r="BD75" s="796"/>
      <c r="BE75" s="796"/>
      <c r="BF75" s="796"/>
      <c r="BG75" s="796"/>
      <c r="BH75" s="796"/>
      <c r="BI75" s="796"/>
      <c r="BJ75" s="796"/>
      <c r="BK75" s="796"/>
      <c r="BL75" s="796"/>
      <c r="BM75" s="796"/>
      <c r="BN75" s="796"/>
      <c r="BO75" s="796"/>
      <c r="BP75" s="796"/>
      <c r="BQ75" s="796"/>
      <c r="BR75" s="796"/>
      <c r="BS75" s="796"/>
      <c r="BT75" s="796"/>
      <c r="BU75" s="796"/>
      <c r="BV75" s="796"/>
      <c r="BW75" s="796"/>
      <c r="BX75" s="796"/>
      <c r="BY75" s="796"/>
      <c r="BZ75" s="796"/>
      <c r="CA75" s="796"/>
      <c r="CB75" s="796"/>
      <c r="CC75" s="796"/>
      <c r="CD75" s="796"/>
      <c r="CE75" s="796"/>
      <c r="CF75" s="796"/>
      <c r="CG75" s="796"/>
      <c r="CH75" s="796"/>
      <c r="CI75" s="796"/>
      <c r="CJ75" s="796"/>
      <c r="CK75" s="796"/>
      <c r="CL75" s="796"/>
      <c r="CM75" s="796"/>
      <c r="CN75" s="796"/>
      <c r="CO75" s="796"/>
      <c r="CP75" s="796"/>
      <c r="CQ75" s="796"/>
      <c r="CR75" s="796"/>
      <c r="CS75" s="796"/>
      <c r="CT75" s="796"/>
      <c r="CU75" s="796"/>
      <c r="CV75" s="796"/>
      <c r="CW75" s="796"/>
      <c r="CX75" s="796"/>
      <c r="CY75" s="796"/>
      <c r="CZ75" s="796"/>
      <c r="DA75" s="796"/>
      <c r="DB75" s="796"/>
    </row>
    <row r="76" spans="2:106" ht="45" customHeight="1" x14ac:dyDescent="0.25">
      <c r="B76" s="796" t="s">
        <v>811</v>
      </c>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c r="AE76" s="796"/>
      <c r="AF76" s="796"/>
      <c r="AG76" s="796"/>
      <c r="AH76" s="796"/>
      <c r="AI76" s="796"/>
      <c r="AJ76" s="796"/>
      <c r="AK76" s="796"/>
      <c r="AL76" s="796"/>
      <c r="AM76" s="796"/>
      <c r="AN76" s="796"/>
      <c r="AO76" s="796"/>
      <c r="AP76" s="796"/>
      <c r="AQ76" s="796"/>
      <c r="AR76" s="796"/>
      <c r="AS76" s="796"/>
      <c r="AT76" s="796"/>
      <c r="AU76" s="796"/>
      <c r="AV76" s="796"/>
      <c r="AW76" s="796"/>
      <c r="AX76" s="796"/>
      <c r="AY76" s="796"/>
      <c r="AZ76" s="796"/>
      <c r="BA76" s="796"/>
      <c r="BB76" s="796"/>
      <c r="BC76" s="796"/>
      <c r="BD76" s="796"/>
      <c r="BE76" s="796"/>
      <c r="BF76" s="796"/>
      <c r="BG76" s="796"/>
      <c r="BH76" s="796"/>
      <c r="BI76" s="796"/>
      <c r="BJ76" s="796"/>
      <c r="BK76" s="796"/>
      <c r="BL76" s="796"/>
      <c r="BM76" s="796"/>
      <c r="BN76" s="796"/>
      <c r="BO76" s="796"/>
      <c r="BP76" s="796"/>
      <c r="BQ76" s="796"/>
      <c r="BR76" s="796"/>
      <c r="BS76" s="796"/>
      <c r="BT76" s="796"/>
      <c r="BU76" s="796"/>
      <c r="BV76" s="796"/>
      <c r="BW76" s="796"/>
      <c r="BX76" s="796"/>
      <c r="BY76" s="796"/>
      <c r="BZ76" s="796"/>
      <c r="CA76" s="796"/>
      <c r="CB76" s="796"/>
      <c r="CC76" s="796"/>
      <c r="CD76" s="796"/>
      <c r="CE76" s="796"/>
      <c r="CF76" s="796"/>
      <c r="CG76" s="796"/>
      <c r="CH76" s="796"/>
      <c r="CI76" s="796"/>
      <c r="CJ76" s="796"/>
      <c r="CK76" s="796"/>
      <c r="CL76" s="796"/>
      <c r="CM76" s="796"/>
      <c r="CN76" s="796"/>
      <c r="CO76" s="796"/>
      <c r="CP76" s="796"/>
      <c r="CQ76" s="796"/>
      <c r="CR76" s="796"/>
      <c r="CS76" s="796"/>
      <c r="CT76" s="796"/>
      <c r="CU76" s="796"/>
      <c r="CV76" s="796"/>
      <c r="CW76" s="796"/>
      <c r="CX76" s="796"/>
      <c r="CY76" s="796"/>
      <c r="CZ76" s="796"/>
      <c r="DA76" s="796"/>
      <c r="DB76" s="796"/>
    </row>
    <row r="77" spans="2:106" ht="60.75" customHeight="1" x14ac:dyDescent="0.25">
      <c r="B77" s="796" t="s">
        <v>748</v>
      </c>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796"/>
      <c r="AO77" s="796"/>
      <c r="AP77" s="796"/>
      <c r="AQ77" s="796"/>
      <c r="AR77" s="796"/>
      <c r="AS77" s="796"/>
      <c r="AT77" s="796"/>
      <c r="AU77" s="796"/>
      <c r="AV77" s="796"/>
      <c r="AW77" s="796"/>
      <c r="AX77" s="796"/>
      <c r="AY77" s="796"/>
      <c r="AZ77" s="796"/>
      <c r="BA77" s="796"/>
      <c r="BB77" s="796"/>
      <c r="BC77" s="796"/>
      <c r="BD77" s="796"/>
      <c r="BE77" s="796"/>
      <c r="BF77" s="796"/>
      <c r="BG77" s="796"/>
      <c r="BH77" s="796"/>
      <c r="BI77" s="796"/>
      <c r="BJ77" s="796"/>
      <c r="BK77" s="796"/>
      <c r="BL77" s="796"/>
      <c r="BM77" s="796"/>
      <c r="BN77" s="796"/>
      <c r="BO77" s="796"/>
      <c r="BP77" s="796"/>
      <c r="BQ77" s="796"/>
      <c r="BR77" s="796"/>
      <c r="BS77" s="796"/>
      <c r="BT77" s="796"/>
      <c r="BU77" s="796"/>
      <c r="BV77" s="796"/>
      <c r="BW77" s="796"/>
      <c r="BX77" s="796"/>
      <c r="BY77" s="796"/>
      <c r="BZ77" s="796"/>
      <c r="CA77" s="796"/>
      <c r="CB77" s="796"/>
      <c r="CC77" s="796"/>
      <c r="CD77" s="796"/>
      <c r="CE77" s="796"/>
      <c r="CF77" s="796"/>
      <c r="CG77" s="796"/>
      <c r="CH77" s="796"/>
      <c r="CI77" s="796"/>
      <c r="CJ77" s="796"/>
      <c r="CK77" s="796"/>
      <c r="CL77" s="796"/>
      <c r="CM77" s="796"/>
      <c r="CN77" s="796"/>
      <c r="CO77" s="796"/>
      <c r="CP77" s="796"/>
      <c r="CQ77" s="796"/>
      <c r="CR77" s="796"/>
      <c r="CS77" s="796"/>
      <c r="CT77" s="796"/>
      <c r="CU77" s="384"/>
      <c r="CV77" s="384"/>
      <c r="CW77" s="384"/>
      <c r="CX77" s="384"/>
      <c r="CY77" s="384"/>
      <c r="CZ77" s="384"/>
      <c r="DA77" s="384"/>
      <c r="DB77" s="384"/>
    </row>
    <row r="78" spans="2:106" ht="21" customHeight="1" x14ac:dyDescent="0.25">
      <c r="B78" s="796" t="s">
        <v>813</v>
      </c>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6"/>
      <c r="AY78" s="796"/>
      <c r="AZ78" s="796"/>
      <c r="BA78" s="796"/>
      <c r="BB78" s="796"/>
      <c r="BC78" s="796"/>
      <c r="BD78" s="796"/>
      <c r="BE78" s="796"/>
      <c r="BF78" s="796"/>
      <c r="BG78" s="796"/>
      <c r="BH78" s="796"/>
      <c r="BI78" s="796"/>
      <c r="BJ78" s="796"/>
      <c r="BK78" s="796"/>
      <c r="BL78" s="796"/>
      <c r="BM78" s="796"/>
      <c r="BN78" s="796"/>
      <c r="BO78" s="796"/>
      <c r="BP78" s="796"/>
      <c r="BQ78" s="796"/>
      <c r="BR78" s="796"/>
      <c r="BS78" s="796"/>
      <c r="BT78" s="796"/>
      <c r="BU78" s="796"/>
      <c r="BV78" s="796"/>
      <c r="BW78" s="796"/>
      <c r="BX78" s="796"/>
      <c r="BY78" s="796"/>
      <c r="BZ78" s="796"/>
      <c r="CA78" s="796"/>
      <c r="CB78" s="796"/>
      <c r="CC78" s="796"/>
      <c r="CD78" s="796"/>
      <c r="CE78" s="796"/>
      <c r="CF78" s="796"/>
      <c r="CG78" s="796"/>
      <c r="CH78" s="796"/>
      <c r="CI78" s="796"/>
      <c r="CJ78" s="796"/>
      <c r="CK78" s="796"/>
      <c r="CL78" s="796"/>
      <c r="CM78" s="796"/>
      <c r="CN78" s="796"/>
      <c r="CO78" s="796"/>
      <c r="CP78" s="796"/>
      <c r="CQ78" s="796"/>
      <c r="CR78" s="796"/>
      <c r="CS78" s="796"/>
      <c r="CT78" s="796"/>
      <c r="CU78" s="384"/>
      <c r="CV78" s="384"/>
      <c r="CW78" s="384"/>
      <c r="CX78" s="384"/>
      <c r="CY78" s="384"/>
      <c r="CZ78" s="384"/>
      <c r="DA78" s="384"/>
      <c r="DB78" s="384"/>
    </row>
    <row r="79" spans="2:106" x14ac:dyDescent="0.25">
      <c r="B79" s="274" t="s">
        <v>749</v>
      </c>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5"/>
      <c r="CE79" s="275"/>
      <c r="CF79" s="275"/>
      <c r="CG79" s="275"/>
      <c r="CH79" s="275"/>
      <c r="CI79" s="275"/>
      <c r="CJ79" s="275"/>
      <c r="CK79" s="275"/>
      <c r="CL79" s="275"/>
      <c r="CM79" s="275"/>
      <c r="CN79" s="275"/>
      <c r="CO79" s="275"/>
      <c r="CP79" s="275"/>
      <c r="CQ79" s="275"/>
      <c r="CR79" s="275"/>
      <c r="CS79" s="275"/>
      <c r="CT79" s="275"/>
      <c r="CU79" s="275"/>
      <c r="CV79" s="275"/>
      <c r="CW79" s="275"/>
      <c r="CX79" s="275"/>
      <c r="CY79" s="275"/>
      <c r="CZ79" s="275"/>
      <c r="DA79" s="275"/>
      <c r="DB79" s="275"/>
    </row>
    <row r="80" spans="2:106" x14ac:dyDescent="0.25">
      <c r="B80" s="797" t="s">
        <v>750</v>
      </c>
      <c r="C80" s="797"/>
      <c r="D80" s="797"/>
      <c r="E80" s="797"/>
      <c r="F80" s="797"/>
      <c r="G80" s="797"/>
      <c r="H80" s="797"/>
      <c r="I80" s="797"/>
      <c r="J80" s="797"/>
      <c r="K80" s="797"/>
      <c r="L80" s="797"/>
      <c r="M80" s="797"/>
      <c r="N80" s="797"/>
      <c r="O80" s="797"/>
      <c r="P80" s="797"/>
      <c r="Q80" s="797"/>
      <c r="R80" s="797"/>
      <c r="S80" s="797"/>
      <c r="T80" s="797"/>
      <c r="U80" s="797"/>
      <c r="V80" s="797"/>
      <c r="W80" s="797"/>
      <c r="X80" s="797"/>
      <c r="Y80" s="797"/>
      <c r="Z80" s="797"/>
      <c r="AA80" s="797"/>
      <c r="AB80" s="797"/>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797"/>
      <c r="AY80" s="797"/>
      <c r="AZ80" s="797"/>
      <c r="BA80" s="797"/>
      <c r="BB80" s="797"/>
      <c r="BC80" s="797"/>
      <c r="BD80" s="797"/>
      <c r="BE80" s="797"/>
      <c r="BF80" s="797"/>
      <c r="BG80" s="797"/>
      <c r="BH80" s="797"/>
      <c r="BI80" s="797"/>
      <c r="BJ80" s="797"/>
      <c r="BK80" s="797"/>
      <c r="BL80" s="797"/>
      <c r="BM80" s="797"/>
      <c r="BN80" s="797"/>
      <c r="BO80" s="797"/>
      <c r="BP80" s="797"/>
      <c r="BQ80" s="797"/>
      <c r="BR80" s="797"/>
      <c r="BS80" s="797"/>
      <c r="BT80" s="797"/>
      <c r="BU80" s="797"/>
      <c r="BV80" s="797"/>
      <c r="BW80" s="797"/>
      <c r="BX80" s="797"/>
      <c r="BY80" s="797"/>
      <c r="BZ80" s="797"/>
      <c r="CA80" s="797"/>
      <c r="CB80" s="797"/>
      <c r="CC80" s="797"/>
      <c r="CD80" s="797"/>
      <c r="CE80" s="797"/>
      <c r="CF80" s="797"/>
      <c r="CG80" s="797"/>
      <c r="CH80" s="797"/>
      <c r="CI80" s="797"/>
      <c r="CJ80" s="797"/>
      <c r="CK80" s="797"/>
      <c r="CL80" s="797"/>
      <c r="CM80" s="797"/>
      <c r="CN80" s="797"/>
      <c r="CO80" s="797"/>
      <c r="CP80" s="797"/>
      <c r="CQ80" s="797"/>
      <c r="CR80" s="797"/>
      <c r="CS80" s="797"/>
      <c r="CT80" s="797"/>
      <c r="CU80" s="275"/>
      <c r="CV80" s="275"/>
      <c r="CW80" s="275"/>
      <c r="CX80" s="275"/>
      <c r="CY80" s="275"/>
      <c r="CZ80" s="275"/>
      <c r="DA80" s="275"/>
      <c r="DB80" s="275"/>
    </row>
    <row r="81" spans="2:106" x14ac:dyDescent="0.25">
      <c r="B81" s="274" t="s">
        <v>751</v>
      </c>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c r="CS81" s="275"/>
      <c r="CT81" s="275"/>
      <c r="CU81" s="275"/>
      <c r="CV81" s="275"/>
      <c r="CW81" s="275"/>
      <c r="CX81" s="275"/>
      <c r="CY81" s="275"/>
      <c r="CZ81" s="275"/>
      <c r="DA81" s="275"/>
      <c r="DB81" s="275"/>
    </row>
    <row r="82" spans="2:106" x14ac:dyDescent="0.25">
      <c r="B82" s="796" t="s">
        <v>752</v>
      </c>
      <c r="C82" s="797"/>
      <c r="D82" s="797"/>
      <c r="E82" s="797"/>
      <c r="F82" s="797"/>
      <c r="G82" s="797"/>
      <c r="H82" s="797"/>
      <c r="I82" s="797"/>
      <c r="J82" s="797"/>
      <c r="K82" s="797"/>
      <c r="L82" s="797"/>
      <c r="M82" s="797"/>
      <c r="N82" s="797"/>
      <c r="O82" s="797"/>
      <c r="P82" s="797"/>
      <c r="Q82" s="797"/>
      <c r="R82" s="797"/>
      <c r="S82" s="797"/>
      <c r="T82" s="797"/>
      <c r="U82" s="797"/>
      <c r="V82" s="797"/>
      <c r="W82" s="797"/>
      <c r="X82" s="797"/>
      <c r="Y82" s="797"/>
      <c r="Z82" s="797"/>
      <c r="AA82" s="797"/>
      <c r="AB82" s="797"/>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797"/>
      <c r="AY82" s="797"/>
      <c r="AZ82" s="797"/>
      <c r="BA82" s="797"/>
      <c r="BB82" s="797"/>
      <c r="BC82" s="797"/>
      <c r="BD82" s="797"/>
      <c r="BE82" s="797"/>
      <c r="BF82" s="797"/>
      <c r="BG82" s="797"/>
      <c r="BH82" s="797"/>
      <c r="BI82" s="797"/>
      <c r="BJ82" s="797"/>
      <c r="BK82" s="797"/>
      <c r="BL82" s="797"/>
      <c r="BM82" s="797"/>
      <c r="BN82" s="797"/>
      <c r="BO82" s="797"/>
      <c r="BP82" s="797"/>
      <c r="BQ82" s="797"/>
      <c r="BR82" s="797"/>
      <c r="BS82" s="797"/>
      <c r="BT82" s="797"/>
      <c r="BU82" s="797"/>
      <c r="BV82" s="797"/>
      <c r="BW82" s="797"/>
      <c r="BX82" s="797"/>
      <c r="BY82" s="797"/>
      <c r="BZ82" s="797"/>
      <c r="CA82" s="797"/>
      <c r="CB82" s="797"/>
      <c r="CC82" s="797"/>
      <c r="CD82" s="797"/>
      <c r="CE82" s="797"/>
      <c r="CF82" s="797"/>
      <c r="CG82" s="797"/>
      <c r="CH82" s="797"/>
      <c r="CI82" s="797"/>
      <c r="CJ82" s="797"/>
      <c r="CK82" s="797"/>
      <c r="CL82" s="797"/>
      <c r="CM82" s="797"/>
      <c r="CN82" s="797"/>
      <c r="CO82" s="797"/>
      <c r="CP82" s="797"/>
      <c r="CQ82" s="797"/>
      <c r="CR82" s="797"/>
      <c r="CS82" s="797"/>
      <c r="CT82" s="797"/>
      <c r="CU82" s="797"/>
      <c r="CV82" s="797"/>
      <c r="CW82" s="797"/>
      <c r="CX82" s="797"/>
      <c r="CY82" s="797"/>
      <c r="CZ82" s="797"/>
      <c r="DA82" s="797"/>
      <c r="DB82" s="797"/>
    </row>
    <row r="83" spans="2:106" x14ac:dyDescent="0.25">
      <c r="B83" s="797"/>
      <c r="C83" s="797"/>
      <c r="D83" s="797"/>
      <c r="E83" s="797"/>
      <c r="F83" s="797"/>
      <c r="G83" s="797"/>
      <c r="H83" s="797"/>
      <c r="I83" s="797"/>
      <c r="J83" s="797"/>
      <c r="K83" s="797"/>
      <c r="L83" s="797"/>
      <c r="M83" s="797"/>
      <c r="N83" s="797"/>
      <c r="O83" s="797"/>
      <c r="P83" s="797"/>
      <c r="Q83" s="797"/>
      <c r="R83" s="797"/>
      <c r="S83" s="797"/>
      <c r="T83" s="797"/>
      <c r="U83" s="797"/>
      <c r="V83" s="797"/>
      <c r="W83" s="797"/>
      <c r="X83" s="797"/>
      <c r="Y83" s="797"/>
      <c r="Z83" s="797"/>
      <c r="AA83" s="797"/>
      <c r="AB83" s="797"/>
      <c r="AC83" s="797"/>
      <c r="AD83" s="797"/>
      <c r="AE83" s="797"/>
      <c r="AF83" s="797"/>
      <c r="AG83" s="797"/>
      <c r="AH83" s="797"/>
      <c r="AI83" s="797"/>
      <c r="AJ83" s="797"/>
      <c r="AK83" s="797"/>
      <c r="AL83" s="797"/>
      <c r="AM83" s="797"/>
      <c r="AN83" s="797"/>
      <c r="AO83" s="797"/>
      <c r="AP83" s="797"/>
      <c r="AQ83" s="797"/>
      <c r="AR83" s="797"/>
      <c r="AS83" s="797"/>
      <c r="AT83" s="797"/>
      <c r="AU83" s="797"/>
      <c r="AV83" s="797"/>
      <c r="AW83" s="797"/>
      <c r="AX83" s="797"/>
      <c r="AY83" s="797"/>
      <c r="AZ83" s="797"/>
      <c r="BA83" s="797"/>
      <c r="BB83" s="797"/>
      <c r="BC83" s="797"/>
      <c r="BD83" s="797"/>
      <c r="BE83" s="797"/>
      <c r="BF83" s="797"/>
      <c r="BG83" s="797"/>
      <c r="BH83" s="797"/>
      <c r="BI83" s="797"/>
      <c r="BJ83" s="797"/>
      <c r="BK83" s="797"/>
      <c r="BL83" s="797"/>
      <c r="BM83" s="797"/>
      <c r="BN83" s="797"/>
      <c r="BO83" s="797"/>
      <c r="BP83" s="797"/>
      <c r="BQ83" s="797"/>
      <c r="BR83" s="797"/>
      <c r="BS83" s="797"/>
      <c r="BT83" s="797"/>
      <c r="BU83" s="797"/>
      <c r="BV83" s="797"/>
      <c r="BW83" s="797"/>
      <c r="BX83" s="797"/>
      <c r="BY83" s="797"/>
      <c r="BZ83" s="797"/>
      <c r="CA83" s="797"/>
      <c r="CB83" s="797"/>
      <c r="CC83" s="797"/>
      <c r="CD83" s="797"/>
      <c r="CE83" s="797"/>
      <c r="CF83" s="797"/>
      <c r="CG83" s="797"/>
      <c r="CH83" s="797"/>
      <c r="CI83" s="797"/>
      <c r="CJ83" s="797"/>
      <c r="CK83" s="797"/>
      <c r="CL83" s="797"/>
      <c r="CM83" s="797"/>
      <c r="CN83" s="797"/>
      <c r="CO83" s="797"/>
      <c r="CP83" s="797"/>
      <c r="CQ83" s="797"/>
      <c r="CR83" s="797"/>
      <c r="CS83" s="797"/>
      <c r="CT83" s="797"/>
      <c r="CU83" s="797"/>
      <c r="CV83" s="797"/>
      <c r="CW83" s="797"/>
      <c r="CX83" s="797"/>
      <c r="CY83" s="797"/>
      <c r="CZ83" s="797"/>
      <c r="DA83" s="797"/>
      <c r="DB83" s="797"/>
    </row>
  </sheetData>
  <mergeCells count="263">
    <mergeCell ref="G4:BD4"/>
    <mergeCell ref="BW37:CT37"/>
    <mergeCell ref="B77:CT77"/>
    <mergeCell ref="CG62:CR62"/>
    <mergeCell ref="CG63:CR63"/>
    <mergeCell ref="B38:F38"/>
    <mergeCell ref="G38:BD38"/>
    <mergeCell ref="BE38:BJ38"/>
    <mergeCell ref="BK38:BP38"/>
    <mergeCell ref="B76:CT76"/>
    <mergeCell ref="BW38:CT38"/>
    <mergeCell ref="BQ37:BV37"/>
    <mergeCell ref="BQ38:BV38"/>
    <mergeCell ref="BQ39:BV39"/>
    <mergeCell ref="BQ40:BV40"/>
    <mergeCell ref="BQ41:BV42"/>
    <mergeCell ref="BQ43:BV43"/>
    <mergeCell ref="G37:BD37"/>
    <mergeCell ref="BE37:BJ37"/>
    <mergeCell ref="BK37:BP37"/>
    <mergeCell ref="B37:F37"/>
    <mergeCell ref="G42:BD42"/>
    <mergeCell ref="B43:F43"/>
    <mergeCell ref="G43:BD43"/>
    <mergeCell ref="BK10:BP18"/>
    <mergeCell ref="B1:DB1"/>
    <mergeCell ref="B3:F3"/>
    <mergeCell ref="G3:BD3"/>
    <mergeCell ref="BE3:BJ3"/>
    <mergeCell ref="BK3:BP3"/>
    <mergeCell ref="BW3:CT3"/>
    <mergeCell ref="BQ3:BV7"/>
    <mergeCell ref="BK4:BP4"/>
    <mergeCell ref="BW4:CT7"/>
    <mergeCell ref="B4:F4"/>
    <mergeCell ref="CU6:DB6"/>
    <mergeCell ref="B7:F7"/>
    <mergeCell ref="G7:BD7"/>
    <mergeCell ref="BE7:BJ7"/>
    <mergeCell ref="BK7:BP7"/>
    <mergeCell ref="CU7:DB7"/>
    <mergeCell ref="CU4:DB4"/>
    <mergeCell ref="B5:F5"/>
    <mergeCell ref="G5:BD5"/>
    <mergeCell ref="BE5:BJ5"/>
    <mergeCell ref="BK5:BP5"/>
    <mergeCell ref="CU5:DB5"/>
    <mergeCell ref="BE4:BJ4"/>
    <mergeCell ref="BW9:CT9"/>
    <mergeCell ref="BE6:BJ6"/>
    <mergeCell ref="BK6:BP6"/>
    <mergeCell ref="B8:F8"/>
    <mergeCell ref="G8:BD8"/>
    <mergeCell ref="G6:BD6"/>
    <mergeCell ref="B6:F6"/>
    <mergeCell ref="CU9:DB9"/>
    <mergeCell ref="BQ9:BV9"/>
    <mergeCell ref="B9:F9"/>
    <mergeCell ref="G9:BD9"/>
    <mergeCell ref="BE9:BJ9"/>
    <mergeCell ref="BK9:BP9"/>
    <mergeCell ref="CU10:DB18"/>
    <mergeCell ref="BW10:CT18"/>
    <mergeCell ref="BQ10:BV18"/>
    <mergeCell ref="BE8:BJ8"/>
    <mergeCell ref="BK8:BP8"/>
    <mergeCell ref="BW8:CT8"/>
    <mergeCell ref="CU8:DB8"/>
    <mergeCell ref="BQ8:BV8"/>
    <mergeCell ref="B22:F23"/>
    <mergeCell ref="G22:BD22"/>
    <mergeCell ref="BE22:BJ23"/>
    <mergeCell ref="BK22:BP23"/>
    <mergeCell ref="CU22:DB23"/>
    <mergeCell ref="G23:BD23"/>
    <mergeCell ref="BW22:CT23"/>
    <mergeCell ref="BQ22:BV23"/>
    <mergeCell ref="G13:BD13"/>
    <mergeCell ref="G14:BD14"/>
    <mergeCell ref="BK19:BP21"/>
    <mergeCell ref="BW19:CT21"/>
    <mergeCell ref="CU19:DB21"/>
    <mergeCell ref="G20:BD20"/>
    <mergeCell ref="G21:BD21"/>
    <mergeCell ref="BQ19:BV21"/>
    <mergeCell ref="G19:BD19"/>
    <mergeCell ref="BE19:BJ21"/>
    <mergeCell ref="G15:BD15"/>
    <mergeCell ref="G17:BD17"/>
    <mergeCell ref="G18:BD18"/>
    <mergeCell ref="B19:F21"/>
    <mergeCell ref="B24:F26"/>
    <mergeCell ref="G24:BD24"/>
    <mergeCell ref="BE24:BJ26"/>
    <mergeCell ref="G16:BD16"/>
    <mergeCell ref="B10:F18"/>
    <mergeCell ref="G10:BD10"/>
    <mergeCell ref="G11:BD11"/>
    <mergeCell ref="G12:BD12"/>
    <mergeCell ref="BE10:BJ18"/>
    <mergeCell ref="BK24:BP26"/>
    <mergeCell ref="BW24:CT26"/>
    <mergeCell ref="CU24:DB26"/>
    <mergeCell ref="G25:BD25"/>
    <mergeCell ref="G26:BD26"/>
    <mergeCell ref="BQ24:BV26"/>
    <mergeCell ref="B27:F29"/>
    <mergeCell ref="G27:BD27"/>
    <mergeCell ref="BE27:BJ29"/>
    <mergeCell ref="BK27:BP29"/>
    <mergeCell ref="BW27:CT29"/>
    <mergeCell ref="CU27:DB29"/>
    <mergeCell ref="G28:BD28"/>
    <mergeCell ref="G29:BD29"/>
    <mergeCell ref="BQ27:BV29"/>
    <mergeCell ref="B32:F32"/>
    <mergeCell ref="G32:BD32"/>
    <mergeCell ref="BE32:BJ32"/>
    <mergeCell ref="BK32:BP32"/>
    <mergeCell ref="BW32:CT32"/>
    <mergeCell ref="CU32:DB32"/>
    <mergeCell ref="BQ32:BV32"/>
    <mergeCell ref="B30:F31"/>
    <mergeCell ref="G30:BD30"/>
    <mergeCell ref="BE30:BJ31"/>
    <mergeCell ref="BK30:BP31"/>
    <mergeCell ref="BW30:CT31"/>
    <mergeCell ref="CU30:DB31"/>
    <mergeCell ref="G31:BD31"/>
    <mergeCell ref="BQ30:BV31"/>
    <mergeCell ref="B35:F36"/>
    <mergeCell ref="G35:BD35"/>
    <mergeCell ref="BE35:BJ36"/>
    <mergeCell ref="BK35:BP36"/>
    <mergeCell ref="BW35:CT36"/>
    <mergeCell ref="CU35:DB36"/>
    <mergeCell ref="G36:BD36"/>
    <mergeCell ref="BQ35:BV36"/>
    <mergeCell ref="B33:F34"/>
    <mergeCell ref="G33:BD33"/>
    <mergeCell ref="BE33:BJ34"/>
    <mergeCell ref="BK33:BP34"/>
    <mergeCell ref="BW33:CT34"/>
    <mergeCell ref="CU33:DB34"/>
    <mergeCell ref="G34:BD34"/>
    <mergeCell ref="BQ33:BV34"/>
    <mergeCell ref="CU38:DB38"/>
    <mergeCell ref="B39:F39"/>
    <mergeCell ref="G39:BD39"/>
    <mergeCell ref="BE39:BJ39"/>
    <mergeCell ref="BK39:BP39"/>
    <mergeCell ref="BW39:CD39"/>
    <mergeCell ref="CE39:CL39"/>
    <mergeCell ref="CM39:CT39"/>
    <mergeCell ref="CU39:DB39"/>
    <mergeCell ref="BK43:BP43"/>
    <mergeCell ref="BW43:CD43"/>
    <mergeCell ref="CM40:CT40"/>
    <mergeCell ref="CU40:DB40"/>
    <mergeCell ref="B41:F42"/>
    <mergeCell ref="G41:BD41"/>
    <mergeCell ref="BE41:BJ42"/>
    <mergeCell ref="BK41:BP42"/>
    <mergeCell ref="BW41:CD42"/>
    <mergeCell ref="CE41:CL42"/>
    <mergeCell ref="CM41:CT42"/>
    <mergeCell ref="CU41:DB42"/>
    <mergeCell ref="B40:F40"/>
    <mergeCell ref="G40:BD40"/>
    <mergeCell ref="BE40:BJ40"/>
    <mergeCell ref="BK40:BP40"/>
    <mergeCell ref="BW40:CD40"/>
    <mergeCell ref="CE40:CL40"/>
    <mergeCell ref="CE43:CL43"/>
    <mergeCell ref="CM43:CT43"/>
    <mergeCell ref="CU43:DB43"/>
    <mergeCell ref="BE43:BJ43"/>
    <mergeCell ref="B44:F44"/>
    <mergeCell ref="G44:BD44"/>
    <mergeCell ref="BE44:BJ44"/>
    <mergeCell ref="BK44:BP44"/>
    <mergeCell ref="BW44:CT44"/>
    <mergeCell ref="CU44:DB44"/>
    <mergeCell ref="BQ44:BV44"/>
    <mergeCell ref="B47:F47"/>
    <mergeCell ref="G47:BD47"/>
    <mergeCell ref="BE47:BJ47"/>
    <mergeCell ref="BK47:BP47"/>
    <mergeCell ref="BW47:CT47"/>
    <mergeCell ref="CU47:DB47"/>
    <mergeCell ref="BQ47:BV47"/>
    <mergeCell ref="B45:F46"/>
    <mergeCell ref="G45:BD45"/>
    <mergeCell ref="BE45:BJ46"/>
    <mergeCell ref="BK45:BP46"/>
    <mergeCell ref="BW45:CT46"/>
    <mergeCell ref="CU45:DB46"/>
    <mergeCell ref="G46:BD46"/>
    <mergeCell ref="BQ45:BV46"/>
    <mergeCell ref="B50:F51"/>
    <mergeCell ref="G50:BD50"/>
    <mergeCell ref="BE50:BJ51"/>
    <mergeCell ref="BK50:BP51"/>
    <mergeCell ref="BW50:CT51"/>
    <mergeCell ref="CU50:DB51"/>
    <mergeCell ref="G51:BD51"/>
    <mergeCell ref="BQ50:BV51"/>
    <mergeCell ref="B48:F49"/>
    <mergeCell ref="G48:BD48"/>
    <mergeCell ref="BE48:BJ49"/>
    <mergeCell ref="BK48:BP49"/>
    <mergeCell ref="BW48:CT49"/>
    <mergeCell ref="CU48:DB49"/>
    <mergeCell ref="G49:BD49"/>
    <mergeCell ref="BQ48:BV49"/>
    <mergeCell ref="CU54:DB55"/>
    <mergeCell ref="G55:BD55"/>
    <mergeCell ref="BQ54:BV55"/>
    <mergeCell ref="B52:F53"/>
    <mergeCell ref="G52:BD52"/>
    <mergeCell ref="BE52:BJ53"/>
    <mergeCell ref="BK52:BP53"/>
    <mergeCell ref="BW52:CT53"/>
    <mergeCell ref="CU52:DB53"/>
    <mergeCell ref="G53:BD53"/>
    <mergeCell ref="BQ52:BV53"/>
    <mergeCell ref="X59:AR59"/>
    <mergeCell ref="AT59:BG59"/>
    <mergeCell ref="BI59:CI59"/>
    <mergeCell ref="X60:AR60"/>
    <mergeCell ref="AT60:BG60"/>
    <mergeCell ref="BI60:CI60"/>
    <mergeCell ref="B54:F55"/>
    <mergeCell ref="G54:BD54"/>
    <mergeCell ref="BE54:BJ55"/>
    <mergeCell ref="BK54:BP55"/>
    <mergeCell ref="BW54:CT55"/>
    <mergeCell ref="D65:F65"/>
    <mergeCell ref="I65:S65"/>
    <mergeCell ref="T65:U65"/>
    <mergeCell ref="V65:X65"/>
    <mergeCell ref="C68:BH68"/>
    <mergeCell ref="C69:BH69"/>
    <mergeCell ref="B75:CT75"/>
    <mergeCell ref="K62:AE62"/>
    <mergeCell ref="AG62:BA62"/>
    <mergeCell ref="BC62:CC62"/>
    <mergeCell ref="K63:AE63"/>
    <mergeCell ref="AG63:BA63"/>
    <mergeCell ref="BC63:CC63"/>
    <mergeCell ref="CU75:DB75"/>
    <mergeCell ref="CU76:DB76"/>
    <mergeCell ref="B82:DB83"/>
    <mergeCell ref="C70:P70"/>
    <mergeCell ref="T70:BH70"/>
    <mergeCell ref="C71:P71"/>
    <mergeCell ref="T71:BH71"/>
    <mergeCell ref="D72:F72"/>
    <mergeCell ref="I72:S72"/>
    <mergeCell ref="T72:U72"/>
    <mergeCell ref="V72:X72"/>
    <mergeCell ref="B78:CT78"/>
    <mergeCell ref="B80:CT80"/>
  </mergeCells>
  <pageMargins left="0.47" right="0.3" top="0.74803149606299213" bottom="0.43" header="0.31496062992125984" footer="0.31496062992125984"/>
  <pageSetup paperSize="9" scale="86" orientation="landscape" r:id="rId1"/>
  <rowBreaks count="1" manualBreakCount="1">
    <brk id="44" max="97"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7"/>
  <sheetViews>
    <sheetView topLeftCell="A19" workbookViewId="0">
      <selection activeCell="K34" sqref="K34"/>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334</v>
      </c>
      <c r="F6" s="1010"/>
      <c r="G6" s="1010"/>
      <c r="H6" s="23"/>
      <c r="I6" s="23"/>
      <c r="J6" s="23"/>
      <c r="K6" s="23"/>
      <c r="L6" s="26"/>
    </row>
    <row r="8" spans="2:12" ht="15.6" x14ac:dyDescent="0.3">
      <c r="B8" s="969" t="s">
        <v>154</v>
      </c>
      <c r="C8" s="969"/>
      <c r="D8" s="969"/>
      <c r="E8" s="969"/>
      <c r="F8" s="969"/>
      <c r="G8" s="969"/>
    </row>
    <row r="10" spans="2:12" ht="15" thickBot="1" x14ac:dyDescent="0.35">
      <c r="B10" s="318"/>
      <c r="C10" s="318"/>
      <c r="D10" s="318"/>
      <c r="E10" s="318"/>
      <c r="F10" s="318"/>
      <c r="G10" s="318"/>
    </row>
    <row r="11" spans="2:12" ht="30.75" customHeight="1" x14ac:dyDescent="0.3">
      <c r="B11" s="319" t="s">
        <v>3</v>
      </c>
      <c r="C11" s="974" t="s">
        <v>20</v>
      </c>
      <c r="D11" s="976"/>
      <c r="E11" s="963" t="s">
        <v>109</v>
      </c>
      <c r="F11" s="963" t="s">
        <v>110</v>
      </c>
      <c r="G11" s="963" t="s">
        <v>111</v>
      </c>
    </row>
    <row r="12" spans="2:12" ht="16.2" thickBot="1" x14ac:dyDescent="0.35">
      <c r="B12" s="320" t="s">
        <v>4</v>
      </c>
      <c r="C12" s="980"/>
      <c r="D12" s="982"/>
      <c r="E12" s="965"/>
      <c r="F12" s="965"/>
      <c r="G12" s="965"/>
    </row>
    <row r="13" spans="2:12" ht="16.2" thickBot="1" x14ac:dyDescent="0.35">
      <c r="B13" s="12"/>
      <c r="C13" s="998">
        <v>1</v>
      </c>
      <c r="D13" s="999"/>
      <c r="E13" s="321">
        <v>2</v>
      </c>
      <c r="F13" s="321">
        <v>3</v>
      </c>
      <c r="G13" s="321">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22"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343</v>
      </c>
      <c r="D20" s="1024"/>
      <c r="E20" s="71"/>
      <c r="F20" s="76"/>
      <c r="G20" s="60"/>
    </row>
    <row r="21" spans="2:7" ht="16.2" thickBot="1" x14ac:dyDescent="0.35">
      <c r="B21" s="86" t="s">
        <v>170</v>
      </c>
      <c r="C21" s="1023" t="s">
        <v>364</v>
      </c>
      <c r="D21" s="1024"/>
      <c r="E21" s="71">
        <v>1</v>
      </c>
      <c r="F21" s="76"/>
      <c r="G21" s="60">
        <f t="shared" si="0"/>
        <v>0</v>
      </c>
    </row>
    <row r="22" spans="2:7" ht="16.2" thickBot="1" x14ac:dyDescent="0.35">
      <c r="B22" s="86" t="s">
        <v>171</v>
      </c>
      <c r="C22" s="1023" t="s">
        <v>364</v>
      </c>
      <c r="D22" s="1024"/>
      <c r="E22" s="71">
        <v>20</v>
      </c>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344</v>
      </c>
      <c r="D27" s="1024"/>
      <c r="E27" s="71"/>
      <c r="F27" s="76"/>
      <c r="G27" s="60">
        <f>E27*F27*32</f>
        <v>0</v>
      </c>
    </row>
    <row r="28" spans="2:7" ht="16.2" thickBot="1" x14ac:dyDescent="0.35">
      <c r="B28" s="86" t="s">
        <v>159</v>
      </c>
      <c r="C28" s="1023" t="s">
        <v>345</v>
      </c>
      <c r="D28" s="1024"/>
      <c r="E28" s="71"/>
      <c r="F28" s="76">
        <v>45000</v>
      </c>
      <c r="G28" s="60">
        <f t="shared" ref="G28:G36" si="1">E28*F28</f>
        <v>0</v>
      </c>
    </row>
    <row r="29" spans="2:7" ht="16.2" thickBot="1" x14ac:dyDescent="0.35">
      <c r="B29" s="86" t="s">
        <v>160</v>
      </c>
      <c r="C29" s="1023" t="s">
        <v>345</v>
      </c>
      <c r="D29" s="1024"/>
      <c r="E29" s="71"/>
      <c r="F29" s="76">
        <v>30000</v>
      </c>
      <c r="G29" s="60">
        <f t="shared" si="1"/>
        <v>0</v>
      </c>
    </row>
    <row r="30" spans="2:7" ht="16.2" thickBot="1" x14ac:dyDescent="0.35">
      <c r="B30" s="86" t="s">
        <v>161</v>
      </c>
      <c r="C30" s="1023" t="s">
        <v>178</v>
      </c>
      <c r="D30" s="1024"/>
      <c r="E30" s="71"/>
      <c r="F30" s="76"/>
      <c r="G30" s="60">
        <f t="shared" si="1"/>
        <v>0</v>
      </c>
    </row>
    <row r="31" spans="2:7" ht="16.2" thickBot="1" x14ac:dyDescent="0.35">
      <c r="B31" s="86" t="s">
        <v>162</v>
      </c>
      <c r="C31" s="1023" t="s">
        <v>349</v>
      </c>
      <c r="D31" s="1024"/>
      <c r="E31" s="71">
        <v>20</v>
      </c>
      <c r="F31" s="76"/>
      <c r="G31" s="60">
        <f t="shared" si="1"/>
        <v>0</v>
      </c>
    </row>
    <row r="32" spans="2:7" ht="16.2" thickBot="1" x14ac:dyDescent="0.35">
      <c r="B32" s="86" t="s">
        <v>163</v>
      </c>
      <c r="C32" s="1023" t="s">
        <v>180</v>
      </c>
      <c r="D32" s="1024"/>
      <c r="E32" s="71"/>
      <c r="F32" s="76"/>
      <c r="G32" s="60">
        <f>E32*F32</f>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363</v>
      </c>
      <c r="D36" s="1024"/>
      <c r="E36" s="71">
        <v>2</v>
      </c>
      <c r="F36" s="76"/>
      <c r="G36" s="60">
        <f t="shared" si="1"/>
        <v>0</v>
      </c>
    </row>
    <row r="37" spans="2:7" ht="16.2" thickBot="1" x14ac:dyDescent="0.35">
      <c r="B37" s="67"/>
      <c r="C37" s="966" t="s">
        <v>8</v>
      </c>
      <c r="D37" s="967"/>
      <c r="E37" s="71" t="s">
        <v>138</v>
      </c>
      <c r="F37" s="76" t="s">
        <v>9</v>
      </c>
      <c r="G37" s="60">
        <f>G24</f>
        <v>0</v>
      </c>
    </row>
  </sheetData>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7"/>
  <sheetViews>
    <sheetView topLeftCell="A19" workbookViewId="0">
      <selection activeCell="U42" sqref="U42:V44"/>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334</v>
      </c>
      <c r="F6" s="1010"/>
      <c r="G6" s="1010"/>
      <c r="H6" s="23"/>
      <c r="I6" s="23"/>
      <c r="J6" s="23"/>
      <c r="K6" s="23"/>
      <c r="L6" s="26"/>
    </row>
    <row r="8" spans="2:12" ht="15.6" x14ac:dyDescent="0.3">
      <c r="B8" s="969" t="s">
        <v>154</v>
      </c>
      <c r="C8" s="969"/>
      <c r="D8" s="969"/>
      <c r="E8" s="969"/>
      <c r="F8" s="969"/>
      <c r="G8" s="969"/>
    </row>
    <row r="10" spans="2:12" ht="15" thickBot="1" x14ac:dyDescent="0.35">
      <c r="B10" s="156"/>
      <c r="C10" s="156"/>
      <c r="D10" s="156"/>
      <c r="E10" s="156"/>
      <c r="F10" s="156"/>
      <c r="G10" s="156"/>
    </row>
    <row r="11" spans="2:12" ht="30.75" customHeight="1" x14ac:dyDescent="0.3">
      <c r="B11" s="159" t="s">
        <v>3</v>
      </c>
      <c r="C11" s="974" t="s">
        <v>20</v>
      </c>
      <c r="D11" s="976"/>
      <c r="E11" s="963" t="s">
        <v>109</v>
      </c>
      <c r="F11" s="963" t="s">
        <v>110</v>
      </c>
      <c r="G11" s="963" t="s">
        <v>111</v>
      </c>
    </row>
    <row r="12" spans="2:12" ht="16.2" thickBot="1" x14ac:dyDescent="0.35">
      <c r="B12" s="160" t="s">
        <v>4</v>
      </c>
      <c r="C12" s="980"/>
      <c r="D12" s="982"/>
      <c r="E12" s="965"/>
      <c r="F12" s="965"/>
      <c r="G12" s="965"/>
    </row>
    <row r="13" spans="2:12" ht="16.2" thickBot="1" x14ac:dyDescent="0.35">
      <c r="B13" s="12"/>
      <c r="C13" s="998">
        <v>1</v>
      </c>
      <c r="D13" s="999"/>
      <c r="E13" s="161">
        <v>2</v>
      </c>
      <c r="F13" s="161">
        <v>3</v>
      </c>
      <c r="G13" s="161">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158"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343</v>
      </c>
      <c r="D20" s="1024"/>
      <c r="E20" s="71"/>
      <c r="F20" s="76"/>
      <c r="G20" s="60"/>
    </row>
    <row r="21" spans="2:7" ht="16.2" thickBot="1" x14ac:dyDescent="0.35">
      <c r="B21" s="86" t="s">
        <v>170</v>
      </c>
      <c r="C21" s="1023" t="s">
        <v>364</v>
      </c>
      <c r="D21" s="1024"/>
      <c r="E21" s="71">
        <v>1</v>
      </c>
      <c r="F21" s="76"/>
      <c r="G21" s="60">
        <f t="shared" si="0"/>
        <v>0</v>
      </c>
    </row>
    <row r="22" spans="2:7" ht="16.2" thickBot="1" x14ac:dyDescent="0.35">
      <c r="B22" s="86" t="s">
        <v>171</v>
      </c>
      <c r="C22" s="1023" t="s">
        <v>364</v>
      </c>
      <c r="D22" s="1024"/>
      <c r="E22" s="71">
        <v>20</v>
      </c>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v>50400</v>
      </c>
      <c r="G26" s="60">
        <f>E26*F26</f>
        <v>0</v>
      </c>
    </row>
    <row r="27" spans="2:7" ht="21" customHeight="1" thickBot="1" x14ac:dyDescent="0.35">
      <c r="B27" s="86" t="s">
        <v>158</v>
      </c>
      <c r="C27" s="1023" t="s">
        <v>780</v>
      </c>
      <c r="D27" s="1024"/>
      <c r="E27" s="71"/>
      <c r="F27" s="76">
        <f>165200-76900</f>
        <v>88300</v>
      </c>
      <c r="G27" s="60">
        <f>E27*F27</f>
        <v>0</v>
      </c>
    </row>
    <row r="28" spans="2:7" ht="16.2" thickBot="1" x14ac:dyDescent="0.35">
      <c r="B28" s="86" t="s">
        <v>159</v>
      </c>
      <c r="C28" s="1023" t="s">
        <v>345</v>
      </c>
      <c r="D28" s="1024"/>
      <c r="E28" s="71">
        <v>100</v>
      </c>
      <c r="F28" s="76"/>
      <c r="G28" s="60">
        <f t="shared" ref="G28:G36" si="1">E28*F28</f>
        <v>0</v>
      </c>
    </row>
    <row r="29" spans="2:7" ht="16.2" thickBot="1" x14ac:dyDescent="0.35">
      <c r="B29" s="86" t="s">
        <v>160</v>
      </c>
      <c r="C29" s="1023" t="s">
        <v>357</v>
      </c>
      <c r="D29" s="1024"/>
      <c r="E29" s="71">
        <v>100</v>
      </c>
      <c r="F29" s="76"/>
      <c r="G29" s="60">
        <f t="shared" si="1"/>
        <v>0</v>
      </c>
    </row>
    <row r="30" spans="2:7" ht="16.2" thickBot="1" x14ac:dyDescent="0.35">
      <c r="B30" s="86" t="s">
        <v>161</v>
      </c>
      <c r="C30" s="1023" t="s">
        <v>178</v>
      </c>
      <c r="D30" s="1024"/>
      <c r="E30" s="71"/>
      <c r="F30" s="76"/>
      <c r="G30" s="60">
        <f t="shared" si="1"/>
        <v>0</v>
      </c>
    </row>
    <row r="31" spans="2:7" ht="16.2" thickBot="1" x14ac:dyDescent="0.35">
      <c r="B31" s="86" t="s">
        <v>162</v>
      </c>
      <c r="C31" s="1023" t="s">
        <v>349</v>
      </c>
      <c r="D31" s="1024"/>
      <c r="E31" s="71">
        <v>20</v>
      </c>
      <c r="F31" s="76"/>
      <c r="G31" s="60">
        <f t="shared" si="1"/>
        <v>0</v>
      </c>
    </row>
    <row r="32" spans="2:7" ht="16.2" thickBot="1" x14ac:dyDescent="0.35">
      <c r="B32" s="86" t="s">
        <v>163</v>
      </c>
      <c r="C32" s="1023" t="s">
        <v>180</v>
      </c>
      <c r="D32" s="1024"/>
      <c r="E32" s="71"/>
      <c r="F32" s="76"/>
      <c r="G32" s="60">
        <f>E32*F32</f>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363</v>
      </c>
      <c r="D36" s="1024"/>
      <c r="E36" s="71">
        <v>2</v>
      </c>
      <c r="F36" s="76"/>
      <c r="G36" s="60">
        <f t="shared" si="1"/>
        <v>0</v>
      </c>
    </row>
    <row r="37" spans="2:7" ht="16.2" thickBot="1" x14ac:dyDescent="0.35">
      <c r="B37" s="67"/>
      <c r="C37" s="966" t="s">
        <v>8</v>
      </c>
      <c r="D37" s="967"/>
      <c r="E37" s="71" t="s">
        <v>138</v>
      </c>
      <c r="F37" s="76" t="s">
        <v>9</v>
      </c>
      <c r="G37" s="60">
        <f>G24</f>
        <v>0</v>
      </c>
    </row>
  </sheetData>
  <mergeCells count="33">
    <mergeCell ref="C35:D35"/>
    <mergeCell ref="C36:D36"/>
    <mergeCell ref="C37:D37"/>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4:D14"/>
    <mergeCell ref="C16:D16"/>
    <mergeCell ref="C17:D17"/>
    <mergeCell ref="C18:D18"/>
    <mergeCell ref="C19:D19"/>
    <mergeCell ref="C11:D12"/>
    <mergeCell ref="E11:E12"/>
    <mergeCell ref="F11:F12"/>
    <mergeCell ref="G11:G12"/>
    <mergeCell ref="C13:D13"/>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7"/>
  <sheetViews>
    <sheetView topLeftCell="A12" workbookViewId="0">
      <selection activeCell="I28" sqref="I28:I29"/>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334</v>
      </c>
      <c r="F6" s="1010"/>
      <c r="G6" s="1010"/>
      <c r="H6" s="23"/>
      <c r="I6" s="23"/>
      <c r="J6" s="23"/>
      <c r="K6" s="23"/>
      <c r="L6" s="26"/>
    </row>
    <row r="8" spans="2:12" ht="15.6" x14ac:dyDescent="0.3">
      <c r="B8" s="969" t="s">
        <v>154</v>
      </c>
      <c r="C8" s="969"/>
      <c r="D8" s="969"/>
      <c r="E8" s="969"/>
      <c r="F8" s="969"/>
      <c r="G8" s="969"/>
    </row>
    <row r="10" spans="2:12" ht="15" thickBot="1" x14ac:dyDescent="0.35">
      <c r="B10" s="379"/>
      <c r="C10" s="379"/>
      <c r="D10" s="379"/>
      <c r="E10" s="379"/>
      <c r="F10" s="379"/>
      <c r="G10" s="379"/>
    </row>
    <row r="11" spans="2:12" ht="30.75" customHeight="1" x14ac:dyDescent="0.3">
      <c r="B11" s="380" t="s">
        <v>3</v>
      </c>
      <c r="C11" s="974" t="s">
        <v>20</v>
      </c>
      <c r="D11" s="976"/>
      <c r="E11" s="963" t="s">
        <v>109</v>
      </c>
      <c r="F11" s="963" t="s">
        <v>110</v>
      </c>
      <c r="G11" s="963" t="s">
        <v>111</v>
      </c>
    </row>
    <row r="12" spans="2:12" ht="16.2" thickBot="1" x14ac:dyDescent="0.35">
      <c r="B12" s="381" t="s">
        <v>4</v>
      </c>
      <c r="C12" s="980"/>
      <c r="D12" s="982"/>
      <c r="E12" s="965"/>
      <c r="F12" s="965"/>
      <c r="G12" s="965"/>
    </row>
    <row r="13" spans="2:12" ht="16.2" thickBot="1" x14ac:dyDescent="0.35">
      <c r="B13" s="12"/>
      <c r="C13" s="998">
        <v>1</v>
      </c>
      <c r="D13" s="999"/>
      <c r="E13" s="382">
        <v>2</v>
      </c>
      <c r="F13" s="382">
        <v>3</v>
      </c>
      <c r="G13" s="382">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83"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343</v>
      </c>
      <c r="D20" s="1024"/>
      <c r="E20" s="71"/>
      <c r="F20" s="76"/>
      <c r="G20" s="60"/>
    </row>
    <row r="21" spans="2:7" ht="16.2" thickBot="1" x14ac:dyDescent="0.35">
      <c r="B21" s="86" t="s">
        <v>170</v>
      </c>
      <c r="C21" s="1023" t="s">
        <v>364</v>
      </c>
      <c r="D21" s="1024"/>
      <c r="E21" s="71"/>
      <c r="F21" s="76"/>
      <c r="G21" s="60">
        <f t="shared" si="0"/>
        <v>0</v>
      </c>
    </row>
    <row r="22" spans="2:7" ht="16.2" thickBot="1" x14ac:dyDescent="0.35">
      <c r="B22" s="86" t="s">
        <v>171</v>
      </c>
      <c r="C22" s="1023" t="s">
        <v>364</v>
      </c>
      <c r="D22" s="1024"/>
      <c r="E22" s="71">
        <v>20</v>
      </c>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344</v>
      </c>
      <c r="D27" s="1024"/>
      <c r="E27" s="71"/>
      <c r="F27" s="76"/>
      <c r="G27" s="60">
        <f>E27*F27*32</f>
        <v>0</v>
      </c>
    </row>
    <row r="28" spans="2:7" ht="16.2" thickBot="1" x14ac:dyDescent="0.35">
      <c r="B28" s="86" t="s">
        <v>159</v>
      </c>
      <c r="C28" s="1023" t="s">
        <v>345</v>
      </c>
      <c r="D28" s="1024"/>
      <c r="E28" s="71">
        <v>100</v>
      </c>
      <c r="F28" s="76"/>
      <c r="G28" s="60">
        <f t="shared" ref="G28:G36" si="1">E28*F28</f>
        <v>0</v>
      </c>
    </row>
    <row r="29" spans="2:7" ht="16.2" thickBot="1" x14ac:dyDescent="0.35">
      <c r="B29" s="86" t="s">
        <v>160</v>
      </c>
      <c r="C29" s="1023" t="s">
        <v>357</v>
      </c>
      <c r="D29" s="1024"/>
      <c r="E29" s="71">
        <v>100</v>
      </c>
      <c r="F29" s="76"/>
      <c r="G29" s="60">
        <f t="shared" si="1"/>
        <v>0</v>
      </c>
    </row>
    <row r="30" spans="2:7" ht="16.2" thickBot="1" x14ac:dyDescent="0.35">
      <c r="B30" s="86" t="s">
        <v>161</v>
      </c>
      <c r="C30" s="1023" t="s">
        <v>814</v>
      </c>
      <c r="D30" s="1024"/>
      <c r="E30" s="71"/>
      <c r="F30" s="76">
        <v>215000</v>
      </c>
      <c r="G30" s="60">
        <f t="shared" si="1"/>
        <v>0</v>
      </c>
    </row>
    <row r="31" spans="2:7" ht="34.5" customHeight="1" thickBot="1" x14ac:dyDescent="0.35">
      <c r="B31" s="86" t="s">
        <v>162</v>
      </c>
      <c r="C31" s="1062" t="s">
        <v>803</v>
      </c>
      <c r="D31" s="1063"/>
      <c r="E31" s="71"/>
      <c r="F31" s="76"/>
      <c r="G31" s="60">
        <f t="shared" si="1"/>
        <v>0</v>
      </c>
    </row>
    <row r="32" spans="2:7" ht="16.2" thickBot="1" x14ac:dyDescent="0.35">
      <c r="B32" s="86" t="s">
        <v>163</v>
      </c>
      <c r="C32" s="1023" t="s">
        <v>180</v>
      </c>
      <c r="D32" s="1024"/>
      <c r="E32" s="71"/>
      <c r="F32" s="76"/>
      <c r="G32" s="60">
        <f>E32*F32</f>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363</v>
      </c>
      <c r="D36" s="1024"/>
      <c r="E36" s="71">
        <v>2</v>
      </c>
      <c r="F36" s="76"/>
      <c r="G36" s="60">
        <f t="shared" si="1"/>
        <v>0</v>
      </c>
    </row>
    <row r="37" spans="2:7" ht="16.2" thickBot="1" x14ac:dyDescent="0.35">
      <c r="B37" s="67"/>
      <c r="C37" s="966" t="s">
        <v>8</v>
      </c>
      <c r="D37" s="967"/>
      <c r="E37" s="71" t="s">
        <v>138</v>
      </c>
      <c r="F37" s="76" t="s">
        <v>9</v>
      </c>
      <c r="G37" s="60">
        <f>G24</f>
        <v>0</v>
      </c>
    </row>
  </sheetData>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7"/>
  <sheetViews>
    <sheetView topLeftCell="A12" workbookViewId="0">
      <selection activeCell="M32" sqref="M32"/>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334</v>
      </c>
      <c r="F6" s="1010"/>
      <c r="G6" s="1010"/>
      <c r="H6" s="23"/>
      <c r="I6" s="23"/>
      <c r="J6" s="23"/>
      <c r="K6" s="23"/>
      <c r="L6" s="26"/>
    </row>
    <row r="8" spans="2:12" ht="15.6" x14ac:dyDescent="0.3">
      <c r="B8" s="969" t="s">
        <v>154</v>
      </c>
      <c r="C8" s="969"/>
      <c r="D8" s="969"/>
      <c r="E8" s="969"/>
      <c r="F8" s="969"/>
      <c r="G8" s="969"/>
    </row>
    <row r="10" spans="2:12" ht="15" thickBot="1" x14ac:dyDescent="0.35">
      <c r="B10" s="336"/>
      <c r="C10" s="336"/>
      <c r="D10" s="336"/>
      <c r="E10" s="336"/>
      <c r="F10" s="336"/>
      <c r="G10" s="336"/>
    </row>
    <row r="11" spans="2:12" ht="30.75" customHeight="1" x14ac:dyDescent="0.3">
      <c r="B11" s="337" t="s">
        <v>3</v>
      </c>
      <c r="C11" s="974" t="s">
        <v>20</v>
      </c>
      <c r="D11" s="976"/>
      <c r="E11" s="963" t="s">
        <v>109</v>
      </c>
      <c r="F11" s="963" t="s">
        <v>110</v>
      </c>
      <c r="G11" s="963" t="s">
        <v>111</v>
      </c>
    </row>
    <row r="12" spans="2:12" ht="16.2" thickBot="1" x14ac:dyDescent="0.35">
      <c r="B12" s="338" t="s">
        <v>4</v>
      </c>
      <c r="C12" s="980"/>
      <c r="D12" s="982"/>
      <c r="E12" s="965"/>
      <c r="F12" s="965"/>
      <c r="G12" s="965"/>
    </row>
    <row r="13" spans="2:12" ht="16.2" thickBot="1" x14ac:dyDescent="0.35">
      <c r="B13" s="12"/>
      <c r="C13" s="998">
        <v>1</v>
      </c>
      <c r="D13" s="999"/>
      <c r="E13" s="339">
        <v>2</v>
      </c>
      <c r="F13" s="339">
        <v>3</v>
      </c>
      <c r="G13" s="339">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40"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343</v>
      </c>
      <c r="D20" s="1024"/>
      <c r="E20" s="71"/>
      <c r="F20" s="76"/>
      <c r="G20" s="60"/>
    </row>
    <row r="21" spans="2:7" ht="16.2" thickBot="1" x14ac:dyDescent="0.35">
      <c r="B21" s="86" t="s">
        <v>170</v>
      </c>
      <c r="C21" s="1023" t="s">
        <v>364</v>
      </c>
      <c r="D21" s="1024"/>
      <c r="E21" s="71"/>
      <c r="F21" s="76"/>
      <c r="G21" s="60">
        <f t="shared" si="0"/>
        <v>0</v>
      </c>
    </row>
    <row r="22" spans="2:7" ht="16.2" thickBot="1" x14ac:dyDescent="0.35">
      <c r="B22" s="86" t="s">
        <v>171</v>
      </c>
      <c r="C22" s="1023" t="s">
        <v>364</v>
      </c>
      <c r="D22" s="1024"/>
      <c r="E22" s="71">
        <v>20</v>
      </c>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344</v>
      </c>
      <c r="D27" s="1024"/>
      <c r="E27" s="71"/>
      <c r="F27" s="76"/>
      <c r="G27" s="60">
        <f>E27*F27*32</f>
        <v>0</v>
      </c>
    </row>
    <row r="28" spans="2:7" ht="16.2" thickBot="1" x14ac:dyDescent="0.35">
      <c r="B28" s="86" t="s">
        <v>159</v>
      </c>
      <c r="C28" s="1023" t="s">
        <v>345</v>
      </c>
      <c r="D28" s="1024"/>
      <c r="E28" s="71">
        <v>100</v>
      </c>
      <c r="F28" s="76"/>
      <c r="G28" s="60">
        <f t="shared" ref="G28:G36" si="1">E28*F28</f>
        <v>0</v>
      </c>
    </row>
    <row r="29" spans="2:7" ht="16.2" thickBot="1" x14ac:dyDescent="0.35">
      <c r="B29" s="86" t="s">
        <v>160</v>
      </c>
      <c r="C29" s="1023" t="s">
        <v>357</v>
      </c>
      <c r="D29" s="1024"/>
      <c r="E29" s="71">
        <v>100</v>
      </c>
      <c r="F29" s="76"/>
      <c r="G29" s="60">
        <f t="shared" si="1"/>
        <v>0</v>
      </c>
    </row>
    <row r="30" spans="2:7" ht="16.2" thickBot="1" x14ac:dyDescent="0.35">
      <c r="B30" s="86" t="s">
        <v>161</v>
      </c>
      <c r="C30" s="1023" t="s">
        <v>178</v>
      </c>
      <c r="D30" s="1024"/>
      <c r="E30" s="71"/>
      <c r="F30" s="76"/>
      <c r="G30" s="60">
        <f t="shared" si="1"/>
        <v>0</v>
      </c>
    </row>
    <row r="31" spans="2:7" ht="34.5" customHeight="1" thickBot="1" x14ac:dyDescent="0.35">
      <c r="B31" s="86" t="s">
        <v>162</v>
      </c>
      <c r="C31" s="1062" t="s">
        <v>803</v>
      </c>
      <c r="D31" s="1063"/>
      <c r="E31" s="71"/>
      <c r="F31" s="76">
        <v>100000</v>
      </c>
      <c r="G31" s="60">
        <f t="shared" si="1"/>
        <v>0</v>
      </c>
    </row>
    <row r="32" spans="2:7" ht="16.2" thickBot="1" x14ac:dyDescent="0.35">
      <c r="B32" s="86" t="s">
        <v>163</v>
      </c>
      <c r="C32" s="1023" t="s">
        <v>180</v>
      </c>
      <c r="D32" s="1024"/>
      <c r="E32" s="71"/>
      <c r="F32" s="76"/>
      <c r="G32" s="60">
        <f>E32*F32</f>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363</v>
      </c>
      <c r="D36" s="1024"/>
      <c r="E36" s="71">
        <v>2</v>
      </c>
      <c r="F36" s="76"/>
      <c r="G36" s="60">
        <f t="shared" si="1"/>
        <v>0</v>
      </c>
    </row>
    <row r="37" spans="2:7" ht="16.2" thickBot="1" x14ac:dyDescent="0.35">
      <c r="B37" s="67"/>
      <c r="C37" s="966" t="s">
        <v>8</v>
      </c>
      <c r="D37" s="967"/>
      <c r="E37" s="71" t="s">
        <v>138</v>
      </c>
      <c r="F37" s="76" t="s">
        <v>9</v>
      </c>
      <c r="G37" s="60">
        <f>G24</f>
        <v>0</v>
      </c>
    </row>
  </sheetData>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7"/>
  <sheetViews>
    <sheetView topLeftCell="A12" workbookViewId="0">
      <selection activeCell="M35" sqref="M35"/>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334</v>
      </c>
      <c r="F6" s="1010"/>
      <c r="G6" s="1010"/>
      <c r="H6" s="23"/>
      <c r="I6" s="23"/>
      <c r="J6" s="23"/>
      <c r="K6" s="23"/>
      <c r="L6" s="26"/>
    </row>
    <row r="8" spans="2:12" ht="15.6" x14ac:dyDescent="0.3">
      <c r="B8" s="969" t="s">
        <v>154</v>
      </c>
      <c r="C8" s="969"/>
      <c r="D8" s="969"/>
      <c r="E8" s="969"/>
      <c r="F8" s="969"/>
      <c r="G8" s="969"/>
    </row>
    <row r="10" spans="2:12" ht="15" thickBot="1" x14ac:dyDescent="0.35">
      <c r="B10" s="379"/>
      <c r="C10" s="379"/>
      <c r="D10" s="379"/>
      <c r="E10" s="379"/>
      <c r="F10" s="379"/>
      <c r="G10" s="379"/>
    </row>
    <row r="11" spans="2:12" ht="30.75" customHeight="1" x14ac:dyDescent="0.3">
      <c r="B11" s="380" t="s">
        <v>3</v>
      </c>
      <c r="C11" s="974" t="s">
        <v>20</v>
      </c>
      <c r="D11" s="976"/>
      <c r="E11" s="963" t="s">
        <v>109</v>
      </c>
      <c r="F11" s="963" t="s">
        <v>110</v>
      </c>
      <c r="G11" s="963" t="s">
        <v>111</v>
      </c>
    </row>
    <row r="12" spans="2:12" ht="16.2" thickBot="1" x14ac:dyDescent="0.35">
      <c r="B12" s="381" t="s">
        <v>4</v>
      </c>
      <c r="C12" s="980"/>
      <c r="D12" s="982"/>
      <c r="E12" s="965"/>
      <c r="F12" s="965"/>
      <c r="G12" s="965"/>
    </row>
    <row r="13" spans="2:12" ht="16.2" thickBot="1" x14ac:dyDescent="0.35">
      <c r="B13" s="12"/>
      <c r="C13" s="998">
        <v>1</v>
      </c>
      <c r="D13" s="999"/>
      <c r="E13" s="382">
        <v>2</v>
      </c>
      <c r="F13" s="382">
        <v>3</v>
      </c>
      <c r="G13" s="382">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83"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343</v>
      </c>
      <c r="D20" s="1024"/>
      <c r="E20" s="71"/>
      <c r="F20" s="76"/>
      <c r="G20" s="60"/>
    </row>
    <row r="21" spans="2:7" ht="16.2" thickBot="1" x14ac:dyDescent="0.35">
      <c r="B21" s="86" t="s">
        <v>170</v>
      </c>
      <c r="C21" s="1023" t="s">
        <v>364</v>
      </c>
      <c r="D21" s="1024"/>
      <c r="E21" s="71"/>
      <c r="F21" s="76"/>
      <c r="G21" s="60">
        <f t="shared" si="0"/>
        <v>0</v>
      </c>
    </row>
    <row r="22" spans="2:7" ht="16.2" thickBot="1" x14ac:dyDescent="0.35">
      <c r="B22" s="86" t="s">
        <v>171</v>
      </c>
      <c r="C22" s="1023" t="s">
        <v>364</v>
      </c>
      <c r="D22" s="1024"/>
      <c r="E22" s="71">
        <v>20</v>
      </c>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344</v>
      </c>
      <c r="D27" s="1024"/>
      <c r="E27" s="71"/>
      <c r="F27" s="76"/>
      <c r="G27" s="60">
        <f>E27*F27*32</f>
        <v>0</v>
      </c>
    </row>
    <row r="28" spans="2:7" ht="16.2" thickBot="1" x14ac:dyDescent="0.35">
      <c r="B28" s="86" t="s">
        <v>159</v>
      </c>
      <c r="C28" s="1023" t="s">
        <v>345</v>
      </c>
      <c r="D28" s="1024"/>
      <c r="E28" s="71">
        <v>100</v>
      </c>
      <c r="F28" s="76"/>
      <c r="G28" s="60">
        <f t="shared" ref="G28:G36" si="1">E28*F28</f>
        <v>0</v>
      </c>
    </row>
    <row r="29" spans="2:7" ht="16.2" thickBot="1" x14ac:dyDescent="0.35">
      <c r="B29" s="86" t="s">
        <v>160</v>
      </c>
      <c r="C29" s="1023" t="s">
        <v>357</v>
      </c>
      <c r="D29" s="1024"/>
      <c r="E29" s="71">
        <v>100</v>
      </c>
      <c r="F29" s="76"/>
      <c r="G29" s="60">
        <f t="shared" si="1"/>
        <v>0</v>
      </c>
    </row>
    <row r="30" spans="2:7" ht="16.2" thickBot="1" x14ac:dyDescent="0.35">
      <c r="B30" s="86" t="s">
        <v>161</v>
      </c>
      <c r="C30" s="1023" t="s">
        <v>178</v>
      </c>
      <c r="D30" s="1024"/>
      <c r="E30" s="71"/>
      <c r="F30" s="76"/>
      <c r="G30" s="60">
        <f t="shared" si="1"/>
        <v>0</v>
      </c>
    </row>
    <row r="31" spans="2:7" ht="34.5" customHeight="1" thickBot="1" x14ac:dyDescent="0.35">
      <c r="B31" s="86" t="s">
        <v>162</v>
      </c>
      <c r="C31" s="1062" t="s">
        <v>803</v>
      </c>
      <c r="D31" s="1063"/>
      <c r="E31" s="71"/>
      <c r="F31" s="76">
        <v>100000</v>
      </c>
      <c r="G31" s="60">
        <f t="shared" si="1"/>
        <v>0</v>
      </c>
    </row>
    <row r="32" spans="2:7" ht="16.2" thickBot="1" x14ac:dyDescent="0.35">
      <c r="B32" s="86" t="s">
        <v>163</v>
      </c>
      <c r="C32" s="1023" t="s">
        <v>180</v>
      </c>
      <c r="D32" s="1024"/>
      <c r="E32" s="71"/>
      <c r="F32" s="76"/>
      <c r="G32" s="60">
        <f>E32*F32</f>
        <v>0</v>
      </c>
    </row>
    <row r="33" spans="2:7" ht="16.2" thickBot="1" x14ac:dyDescent="0.35">
      <c r="B33" s="86" t="s">
        <v>164</v>
      </c>
      <c r="C33" s="1023" t="s">
        <v>181</v>
      </c>
      <c r="D33" s="1024"/>
      <c r="E33" s="71"/>
      <c r="F33" s="76"/>
      <c r="G33" s="60">
        <f t="shared" si="1"/>
        <v>0</v>
      </c>
    </row>
    <row r="34" spans="2:7" ht="16.2" thickBot="1" x14ac:dyDescent="0.35">
      <c r="B34" s="86" t="s">
        <v>165</v>
      </c>
      <c r="C34" s="1023" t="s">
        <v>823</v>
      </c>
      <c r="D34" s="1024"/>
      <c r="E34" s="71"/>
      <c r="F34" s="76">
        <v>1000</v>
      </c>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363</v>
      </c>
      <c r="D36" s="1024"/>
      <c r="E36" s="71">
        <v>2</v>
      </c>
      <c r="F36" s="76"/>
      <c r="G36" s="60">
        <f t="shared" si="1"/>
        <v>0</v>
      </c>
    </row>
    <row r="37" spans="2:7" ht="16.2" thickBot="1" x14ac:dyDescent="0.35">
      <c r="B37" s="67"/>
      <c r="C37" s="966" t="s">
        <v>8</v>
      </c>
      <c r="D37" s="967"/>
      <c r="E37" s="71" t="s">
        <v>138</v>
      </c>
      <c r="F37" s="76" t="s">
        <v>9</v>
      </c>
      <c r="G37" s="60">
        <f>G24</f>
        <v>0</v>
      </c>
    </row>
  </sheetData>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37"/>
  <sheetViews>
    <sheetView topLeftCell="A12" workbookViewId="0">
      <selection activeCell="N38" sqref="N38"/>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334</v>
      </c>
      <c r="F6" s="1010"/>
      <c r="G6" s="1010"/>
      <c r="H6" s="23"/>
      <c r="I6" s="23"/>
      <c r="J6" s="23"/>
      <c r="K6" s="23"/>
      <c r="L6" s="26"/>
    </row>
    <row r="8" spans="2:12" ht="15.6" x14ac:dyDescent="0.3">
      <c r="B8" s="969" t="s">
        <v>154</v>
      </c>
      <c r="C8" s="969"/>
      <c r="D8" s="969"/>
      <c r="E8" s="969"/>
      <c r="F8" s="969"/>
      <c r="G8" s="969"/>
    </row>
    <row r="10" spans="2:12" ht="15" thickBot="1" x14ac:dyDescent="0.35">
      <c r="B10" s="374"/>
      <c r="C10" s="374"/>
      <c r="D10" s="374"/>
      <c r="E10" s="374"/>
      <c r="F10" s="374"/>
      <c r="G10" s="374"/>
    </row>
    <row r="11" spans="2:12" ht="30.75" customHeight="1" x14ac:dyDescent="0.3">
      <c r="B11" s="375" t="s">
        <v>3</v>
      </c>
      <c r="C11" s="974" t="s">
        <v>20</v>
      </c>
      <c r="D11" s="976"/>
      <c r="E11" s="963" t="s">
        <v>109</v>
      </c>
      <c r="F11" s="963" t="s">
        <v>110</v>
      </c>
      <c r="G11" s="963" t="s">
        <v>111</v>
      </c>
    </row>
    <row r="12" spans="2:12" ht="16.2" thickBot="1" x14ac:dyDescent="0.35">
      <c r="B12" s="376" t="s">
        <v>4</v>
      </c>
      <c r="C12" s="980"/>
      <c r="D12" s="982"/>
      <c r="E12" s="965"/>
      <c r="F12" s="965"/>
      <c r="G12" s="965"/>
    </row>
    <row r="13" spans="2:12" ht="16.2" thickBot="1" x14ac:dyDescent="0.35">
      <c r="B13" s="12"/>
      <c r="C13" s="998">
        <v>1</v>
      </c>
      <c r="D13" s="999"/>
      <c r="E13" s="377">
        <v>2</v>
      </c>
      <c r="F13" s="377">
        <v>3</v>
      </c>
      <c r="G13" s="377">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78"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343</v>
      </c>
      <c r="D20" s="1024"/>
      <c r="E20" s="71"/>
      <c r="F20" s="76"/>
      <c r="G20" s="60"/>
    </row>
    <row r="21" spans="2:7" ht="16.2" thickBot="1" x14ac:dyDescent="0.35">
      <c r="B21" s="86" t="s">
        <v>170</v>
      </c>
      <c r="C21" s="1023" t="s">
        <v>364</v>
      </c>
      <c r="D21" s="1024"/>
      <c r="E21" s="71"/>
      <c r="F21" s="76"/>
      <c r="G21" s="60">
        <f t="shared" si="0"/>
        <v>0</v>
      </c>
    </row>
    <row r="22" spans="2:7" ht="16.2" thickBot="1" x14ac:dyDescent="0.35">
      <c r="B22" s="86" t="s">
        <v>171</v>
      </c>
      <c r="C22" s="1023" t="s">
        <v>364</v>
      </c>
      <c r="D22" s="1024"/>
      <c r="E22" s="71">
        <v>20</v>
      </c>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344</v>
      </c>
      <c r="D27" s="1024"/>
      <c r="E27" s="71"/>
      <c r="F27" s="76"/>
      <c r="G27" s="60">
        <f>E27*F27*32</f>
        <v>0</v>
      </c>
    </row>
    <row r="28" spans="2:7" ht="16.2" thickBot="1" x14ac:dyDescent="0.35">
      <c r="B28" s="86" t="s">
        <v>159</v>
      </c>
      <c r="C28" s="1023" t="s">
        <v>345</v>
      </c>
      <c r="D28" s="1024"/>
      <c r="E28" s="71">
        <v>100</v>
      </c>
      <c r="F28" s="76"/>
      <c r="G28" s="60">
        <f t="shared" ref="G28:G36" si="1">E28*F28</f>
        <v>0</v>
      </c>
    </row>
    <row r="29" spans="2:7" ht="16.2" thickBot="1" x14ac:dyDescent="0.35">
      <c r="B29" s="86" t="s">
        <v>160</v>
      </c>
      <c r="C29" s="1023" t="s">
        <v>357</v>
      </c>
      <c r="D29" s="1024"/>
      <c r="E29" s="71">
        <v>100</v>
      </c>
      <c r="F29" s="76"/>
      <c r="G29" s="60">
        <f t="shared" si="1"/>
        <v>0</v>
      </c>
    </row>
    <row r="30" spans="2:7" ht="16.2" thickBot="1" x14ac:dyDescent="0.35">
      <c r="B30" s="86" t="s">
        <v>161</v>
      </c>
      <c r="C30" s="1023" t="s">
        <v>178</v>
      </c>
      <c r="D30" s="1024"/>
      <c r="E30" s="71"/>
      <c r="F30" s="76"/>
      <c r="G30" s="60">
        <f t="shared" si="1"/>
        <v>0</v>
      </c>
    </row>
    <row r="31" spans="2:7" ht="34.5" customHeight="1" thickBot="1" x14ac:dyDescent="0.35">
      <c r="B31" s="86" t="s">
        <v>162</v>
      </c>
      <c r="C31" s="1062" t="s">
        <v>781</v>
      </c>
      <c r="D31" s="1063"/>
      <c r="E31" s="71"/>
      <c r="F31" s="76">
        <v>5000</v>
      </c>
      <c r="G31" s="60">
        <f t="shared" si="1"/>
        <v>0</v>
      </c>
    </row>
    <row r="32" spans="2:7" ht="16.2" thickBot="1" x14ac:dyDescent="0.35">
      <c r="B32" s="86" t="s">
        <v>163</v>
      </c>
      <c r="C32" s="1023" t="s">
        <v>180</v>
      </c>
      <c r="D32" s="1024"/>
      <c r="E32" s="71"/>
      <c r="F32" s="76"/>
      <c r="G32" s="60">
        <f>E32*F32</f>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802</v>
      </c>
      <c r="D36" s="1024"/>
      <c r="E36" s="71"/>
      <c r="F36" s="76">
        <f>50100+160</f>
        <v>50260</v>
      </c>
      <c r="G36" s="60">
        <f t="shared" si="1"/>
        <v>0</v>
      </c>
    </row>
    <row r="37" spans="2:7" ht="16.2" thickBot="1" x14ac:dyDescent="0.35">
      <c r="B37" s="67"/>
      <c r="C37" s="966" t="s">
        <v>8</v>
      </c>
      <c r="D37" s="967"/>
      <c r="E37" s="71" t="s">
        <v>138</v>
      </c>
      <c r="F37" s="76" t="s">
        <v>9</v>
      </c>
      <c r="G37" s="60">
        <f>G24</f>
        <v>0</v>
      </c>
    </row>
  </sheetData>
  <mergeCells count="33">
    <mergeCell ref="C35:D35"/>
    <mergeCell ref="C36:D36"/>
    <mergeCell ref="C37:D37"/>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4:D14"/>
    <mergeCell ref="C16:D16"/>
    <mergeCell ref="C17:D17"/>
    <mergeCell ref="C18:D18"/>
    <mergeCell ref="C19:D19"/>
    <mergeCell ref="C11:D12"/>
    <mergeCell ref="E11:E12"/>
    <mergeCell ref="F11:F12"/>
    <mergeCell ref="G11:G12"/>
    <mergeCell ref="C13:D13"/>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L18"/>
  <sheetViews>
    <sheetView topLeftCell="B7" workbookViewId="0">
      <selection activeCell="F16" sqref="F16"/>
    </sheetView>
  </sheetViews>
  <sheetFormatPr defaultRowHeight="14.4" x14ac:dyDescent="0.3"/>
  <cols>
    <col min="3" max="3" width="52.44140625" customWidth="1"/>
    <col min="4" max="4" width="14.88671875" customWidth="1"/>
    <col min="5" max="5" width="14.5546875" customWidth="1"/>
    <col min="6" max="6" width="16" customWidth="1"/>
  </cols>
  <sheetData>
    <row r="2" spans="2:12" ht="15.6" x14ac:dyDescent="0.3">
      <c r="B2" s="969" t="s">
        <v>116</v>
      </c>
      <c r="C2" s="969"/>
      <c r="D2" s="969"/>
      <c r="E2" s="969"/>
      <c r="F2" s="969"/>
    </row>
    <row r="4" spans="2:12" s="27" customFormat="1" ht="17.25" customHeight="1" thickBot="1" x14ac:dyDescent="0.35">
      <c r="B4" s="970" t="s">
        <v>0</v>
      </c>
      <c r="C4" s="970"/>
      <c r="D4" s="28">
        <v>350</v>
      </c>
      <c r="E4" s="25"/>
      <c r="F4" s="26"/>
      <c r="G4" s="26"/>
      <c r="H4" s="26"/>
      <c r="I4" s="26"/>
      <c r="J4" s="26"/>
      <c r="K4" s="26"/>
      <c r="L4" s="26"/>
    </row>
    <row r="6" spans="2:12" s="27" customFormat="1" ht="18" customHeight="1" thickBot="1" x14ac:dyDescent="0.35">
      <c r="B6" s="970" t="s">
        <v>1</v>
      </c>
      <c r="C6" s="970"/>
      <c r="D6" s="1000" t="s">
        <v>334</v>
      </c>
      <c r="E6" s="1000"/>
      <c r="F6" s="1000"/>
      <c r="G6" s="23"/>
      <c r="H6" s="23"/>
      <c r="I6" s="23"/>
      <c r="J6" s="23"/>
      <c r="K6" s="23"/>
      <c r="L6" s="26"/>
    </row>
    <row r="8" spans="2:12" x14ac:dyDescent="0.3">
      <c r="C8" s="49"/>
    </row>
    <row r="10" spans="2:12" ht="15" thickBot="1" x14ac:dyDescent="0.35">
      <c r="B10" s="156"/>
      <c r="C10" s="156"/>
      <c r="D10" s="156"/>
      <c r="E10" s="156"/>
      <c r="F10" s="156"/>
    </row>
    <row r="11" spans="2:12" ht="21" customHeight="1" x14ac:dyDescent="0.3">
      <c r="B11" s="159" t="s">
        <v>3</v>
      </c>
      <c r="C11" s="1014" t="s">
        <v>42</v>
      </c>
      <c r="D11" s="1014" t="s">
        <v>43</v>
      </c>
      <c r="E11" s="1014" t="s">
        <v>44</v>
      </c>
      <c r="F11" s="1014" t="s">
        <v>45</v>
      </c>
    </row>
    <row r="12" spans="2:12" ht="27.75" customHeight="1" thickBot="1" x14ac:dyDescent="0.35">
      <c r="B12" s="160" t="s">
        <v>4</v>
      </c>
      <c r="C12" s="1015"/>
      <c r="D12" s="1015"/>
      <c r="E12" s="1015"/>
      <c r="F12" s="1015"/>
    </row>
    <row r="13" spans="2:12" ht="16.2" thickBot="1" x14ac:dyDescent="0.35">
      <c r="B13" s="160">
        <v>1</v>
      </c>
      <c r="C13" s="161">
        <v>2</v>
      </c>
      <c r="D13" s="161">
        <v>3</v>
      </c>
      <c r="E13" s="161">
        <v>4</v>
      </c>
      <c r="F13" s="161">
        <v>5</v>
      </c>
    </row>
    <row r="14" spans="2:12" ht="63" customHeight="1" thickBot="1" x14ac:dyDescent="0.35">
      <c r="B14" s="67">
        <v>1</v>
      </c>
      <c r="C14" s="158" t="s">
        <v>805</v>
      </c>
      <c r="D14" s="97">
        <v>1</v>
      </c>
      <c r="E14" s="97">
        <v>1</v>
      </c>
      <c r="F14" s="60">
        <f>80000-80000</f>
        <v>0</v>
      </c>
    </row>
    <row r="15" spans="2:12" ht="31.8" thickBot="1" x14ac:dyDescent="0.35">
      <c r="B15" s="67">
        <v>2</v>
      </c>
      <c r="C15" s="158" t="s">
        <v>824</v>
      </c>
      <c r="D15" s="97">
        <v>1</v>
      </c>
      <c r="E15" s="97">
        <v>1</v>
      </c>
      <c r="F15" s="60">
        <f>118000-118000</f>
        <v>0</v>
      </c>
    </row>
    <row r="16" spans="2:12" ht="47.4" thickBot="1" x14ac:dyDescent="0.35">
      <c r="B16" s="67">
        <v>3</v>
      </c>
      <c r="C16" s="158" t="s">
        <v>350</v>
      </c>
      <c r="D16" s="97"/>
      <c r="E16" s="97"/>
      <c r="F16" s="60"/>
    </row>
    <row r="17" spans="2:6" ht="16.2" thickBot="1" x14ac:dyDescent="0.35">
      <c r="B17" s="168"/>
      <c r="C17" s="97"/>
      <c r="D17" s="97"/>
      <c r="E17" s="97"/>
      <c r="F17" s="60"/>
    </row>
    <row r="18" spans="2:6" ht="16.2" thickBot="1" x14ac:dyDescent="0.35">
      <c r="B18" s="12"/>
      <c r="C18" s="30" t="s">
        <v>8</v>
      </c>
      <c r="D18" s="161" t="s">
        <v>9</v>
      </c>
      <c r="E18" s="161" t="s">
        <v>9</v>
      </c>
      <c r="F18" s="60">
        <f>SUM(F14:F17)</f>
        <v>0</v>
      </c>
    </row>
  </sheetData>
  <mergeCells count="8">
    <mergeCell ref="B2:F2"/>
    <mergeCell ref="B4:C4"/>
    <mergeCell ref="B6:C6"/>
    <mergeCell ref="D6:F6"/>
    <mergeCell ref="C11:C12"/>
    <mergeCell ref="D11:D12"/>
    <mergeCell ref="E11:E12"/>
    <mergeCell ref="F11:F1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39"/>
  <sheetViews>
    <sheetView showZeros="0" topLeftCell="A24" workbookViewId="0">
      <selection activeCell="P33" sqref="P33"/>
    </sheetView>
  </sheetViews>
  <sheetFormatPr defaultRowHeight="14.4" x14ac:dyDescent="0.3"/>
  <cols>
    <col min="2" max="2" width="9.109375" customWidth="1"/>
    <col min="3" max="3" width="18.109375" customWidth="1"/>
    <col min="4" max="4" width="9" customWidth="1"/>
    <col min="5" max="5" width="12" customWidth="1"/>
    <col min="6" max="6" width="15.44140625" customWidth="1"/>
    <col min="7" max="7" width="19.44140625" customWidth="1"/>
    <col min="8" max="8" width="18.109375" customWidth="1"/>
    <col min="9" max="9" width="13.44140625" customWidth="1"/>
    <col min="10" max="10" width="7.5546875" customWidth="1"/>
    <col min="11" max="11" width="13.5546875" customWidth="1"/>
  </cols>
  <sheetData>
    <row r="1" spans="2:12" ht="44.25" customHeight="1" x14ac:dyDescent="0.3">
      <c r="B1" s="968" t="s">
        <v>19</v>
      </c>
      <c r="C1" s="969"/>
      <c r="D1" s="969"/>
      <c r="E1" s="969"/>
      <c r="F1" s="969"/>
      <c r="G1" s="969"/>
      <c r="H1" s="969"/>
      <c r="I1" s="969"/>
      <c r="J1" s="969"/>
      <c r="K1" s="969"/>
    </row>
    <row r="2" spans="2:12" ht="15.6" x14ac:dyDescent="0.3">
      <c r="B2" s="969" t="s">
        <v>18</v>
      </c>
      <c r="C2" s="969"/>
      <c r="D2" s="969"/>
      <c r="E2" s="969"/>
      <c r="F2" s="969"/>
      <c r="G2" s="969"/>
      <c r="H2" s="969"/>
      <c r="I2" s="969"/>
      <c r="J2" s="969"/>
      <c r="K2" s="969"/>
    </row>
    <row r="3" spans="2:12" ht="17.25" customHeight="1" thickBot="1" x14ac:dyDescent="0.35">
      <c r="B3" s="970" t="s">
        <v>0</v>
      </c>
      <c r="C3" s="970"/>
      <c r="D3" s="970"/>
      <c r="E3" s="50">
        <v>111</v>
      </c>
      <c r="F3" s="14"/>
      <c r="G3" s="14"/>
      <c r="H3" s="14"/>
      <c r="I3" s="14"/>
      <c r="J3" s="14"/>
      <c r="K3" s="14"/>
      <c r="L3" s="14"/>
    </row>
    <row r="4" spans="2:12" x14ac:dyDescent="0.3">
      <c r="B4" s="15"/>
      <c r="C4" s="971"/>
      <c r="D4" s="971"/>
      <c r="E4" s="14"/>
      <c r="F4" s="14"/>
      <c r="G4" s="14"/>
      <c r="H4" s="14"/>
      <c r="I4" s="14"/>
      <c r="J4" s="14"/>
      <c r="K4" s="14"/>
      <c r="L4" s="14"/>
    </row>
    <row r="5" spans="2:12" ht="18" customHeight="1" thickBot="1" x14ac:dyDescent="0.35">
      <c r="B5" s="970" t="s">
        <v>1</v>
      </c>
      <c r="C5" s="970"/>
      <c r="D5" s="970"/>
      <c r="E5" s="970"/>
      <c r="F5" s="972" t="s">
        <v>184</v>
      </c>
      <c r="G5" s="972"/>
      <c r="H5" s="972"/>
      <c r="I5" s="972"/>
      <c r="J5" s="972"/>
      <c r="K5" s="972"/>
      <c r="L5" s="14"/>
    </row>
    <row r="6" spans="2:12" x14ac:dyDescent="0.3">
      <c r="B6" s="16"/>
      <c r="C6" s="16"/>
      <c r="D6" s="16"/>
      <c r="E6" s="14"/>
      <c r="F6" s="14"/>
      <c r="G6" s="14"/>
      <c r="H6" s="14"/>
      <c r="I6" s="14"/>
      <c r="J6" s="14"/>
      <c r="K6" s="14"/>
      <c r="L6" s="14"/>
    </row>
    <row r="7" spans="2:12" ht="15.6" x14ac:dyDescent="0.3">
      <c r="B7" s="973" t="s">
        <v>2</v>
      </c>
      <c r="C7" s="973"/>
      <c r="D7" s="973"/>
      <c r="E7" s="973"/>
      <c r="F7" s="973"/>
      <c r="G7" s="973"/>
      <c r="H7" s="973"/>
      <c r="I7" s="973"/>
      <c r="J7" s="973"/>
      <c r="K7" s="973"/>
      <c r="L7" s="14"/>
    </row>
    <row r="8" spans="2:12" ht="15" thickBot="1" x14ac:dyDescent="0.35">
      <c r="B8" s="16"/>
      <c r="C8" s="16"/>
      <c r="D8" s="16"/>
      <c r="E8" s="16"/>
      <c r="F8" s="16"/>
      <c r="G8" s="16"/>
      <c r="H8" s="16"/>
      <c r="I8" s="16"/>
      <c r="J8" s="16"/>
      <c r="K8" s="16"/>
      <c r="L8" s="14"/>
    </row>
    <row r="9" spans="2:12" ht="13.5" customHeight="1" x14ac:dyDescent="0.3">
      <c r="B9" s="963" t="s">
        <v>17</v>
      </c>
      <c r="C9" s="963" t="s">
        <v>10</v>
      </c>
      <c r="D9" s="963" t="s">
        <v>11</v>
      </c>
      <c r="E9" s="974" t="s">
        <v>5</v>
      </c>
      <c r="F9" s="975"/>
      <c r="G9" s="975"/>
      <c r="H9" s="976"/>
      <c r="I9" s="963" t="s">
        <v>15</v>
      </c>
      <c r="J9" s="963" t="s">
        <v>16</v>
      </c>
      <c r="K9" s="963" t="s">
        <v>260</v>
      </c>
      <c r="L9" s="14"/>
    </row>
    <row r="10" spans="2:12" ht="15" customHeight="1" x14ac:dyDescent="0.3">
      <c r="B10" s="964"/>
      <c r="C10" s="964"/>
      <c r="D10" s="964"/>
      <c r="E10" s="977"/>
      <c r="F10" s="978"/>
      <c r="G10" s="978"/>
      <c r="H10" s="979"/>
      <c r="I10" s="964"/>
      <c r="J10" s="964"/>
      <c r="K10" s="964"/>
      <c r="L10" s="14"/>
    </row>
    <row r="11" spans="2:12" ht="15.75" customHeight="1" thickBot="1" x14ac:dyDescent="0.35">
      <c r="B11" s="964"/>
      <c r="C11" s="964"/>
      <c r="D11" s="964"/>
      <c r="E11" s="980"/>
      <c r="F11" s="981"/>
      <c r="G11" s="981"/>
      <c r="H11" s="982"/>
      <c r="I11" s="964"/>
      <c r="J11" s="964"/>
      <c r="K11" s="964"/>
      <c r="L11" s="14"/>
    </row>
    <row r="12" spans="2:12" ht="16.2" thickBot="1" x14ac:dyDescent="0.35">
      <c r="B12" s="964"/>
      <c r="C12" s="964"/>
      <c r="D12" s="964"/>
      <c r="E12" s="963" t="s">
        <v>6</v>
      </c>
      <c r="F12" s="983" t="s">
        <v>7</v>
      </c>
      <c r="G12" s="984"/>
      <c r="H12" s="985"/>
      <c r="I12" s="964"/>
      <c r="J12" s="964"/>
      <c r="K12" s="964"/>
      <c r="L12" s="14"/>
    </row>
    <row r="13" spans="2:12" ht="27.75" customHeight="1" x14ac:dyDescent="0.3">
      <c r="B13" s="964"/>
      <c r="C13" s="964"/>
      <c r="D13" s="964"/>
      <c r="E13" s="964"/>
      <c r="F13" s="963" t="s">
        <v>12</v>
      </c>
      <c r="G13" s="963" t="s">
        <v>13</v>
      </c>
      <c r="H13" s="963" t="s">
        <v>14</v>
      </c>
      <c r="I13" s="964"/>
      <c r="J13" s="964"/>
      <c r="K13" s="964"/>
      <c r="L13" s="14"/>
    </row>
    <row r="14" spans="2:12" ht="24.75" customHeight="1" x14ac:dyDescent="0.3">
      <c r="B14" s="964"/>
      <c r="C14" s="964"/>
      <c r="D14" s="964"/>
      <c r="E14" s="964"/>
      <c r="F14" s="964"/>
      <c r="G14" s="964"/>
      <c r="H14" s="964"/>
      <c r="I14" s="964"/>
      <c r="J14" s="964"/>
      <c r="K14" s="964"/>
      <c r="L14" s="14"/>
    </row>
    <row r="15" spans="2:12" ht="29.25" customHeight="1" thickBot="1" x14ac:dyDescent="0.35">
      <c r="B15" s="965"/>
      <c r="C15" s="965"/>
      <c r="D15" s="965"/>
      <c r="E15" s="965"/>
      <c r="F15" s="965"/>
      <c r="G15" s="965"/>
      <c r="H15" s="965"/>
      <c r="I15" s="965"/>
      <c r="J15" s="965"/>
      <c r="K15" s="965"/>
      <c r="L15" s="14"/>
    </row>
    <row r="16" spans="2:12" ht="16.2" thickBot="1" x14ac:dyDescent="0.35">
      <c r="B16" s="129">
        <v>1</v>
      </c>
      <c r="C16" s="130">
        <v>2</v>
      </c>
      <c r="D16" s="130">
        <v>3</v>
      </c>
      <c r="E16" s="130">
        <v>4</v>
      </c>
      <c r="F16" s="130">
        <v>5</v>
      </c>
      <c r="G16" s="130">
        <v>6</v>
      </c>
      <c r="H16" s="130">
        <v>7</v>
      </c>
      <c r="I16" s="130">
        <v>8</v>
      </c>
      <c r="J16" s="130">
        <v>9</v>
      </c>
      <c r="K16" s="130">
        <v>10</v>
      </c>
      <c r="L16" s="14"/>
    </row>
    <row r="17" spans="2:12" ht="16.2" thickBot="1" x14ac:dyDescent="0.35">
      <c r="B17" s="129">
        <v>1</v>
      </c>
      <c r="C17" s="68"/>
      <c r="D17" s="69"/>
      <c r="E17" s="131">
        <f>SUM(F17:H17)</f>
        <v>0</v>
      </c>
      <c r="F17" s="70"/>
      <c r="G17" s="70"/>
      <c r="H17" s="70"/>
      <c r="I17" s="70"/>
      <c r="J17" s="70"/>
      <c r="K17" s="73">
        <f>E17*D17*(I17/100+J17)*12</f>
        <v>0</v>
      </c>
      <c r="L17" s="14"/>
    </row>
    <row r="18" spans="2:12" ht="16.2" thickBot="1" x14ac:dyDescent="0.35">
      <c r="B18" s="67">
        <v>2</v>
      </c>
      <c r="C18" s="68"/>
      <c r="D18" s="69"/>
      <c r="E18" s="131">
        <f>SUM(F18:H18)</f>
        <v>0</v>
      </c>
      <c r="F18" s="70"/>
      <c r="G18" s="70"/>
      <c r="H18" s="70"/>
      <c r="I18" s="70"/>
      <c r="J18" s="70"/>
      <c r="K18" s="73">
        <f t="shared" ref="K18:K38" si="0">E18*D18*(I18/100+J18)*12</f>
        <v>0</v>
      </c>
      <c r="L18" s="14"/>
    </row>
    <row r="19" spans="2:12" ht="16.2" thickBot="1" x14ac:dyDescent="0.35">
      <c r="B19" s="67"/>
      <c r="C19" s="68"/>
      <c r="D19" s="69"/>
      <c r="E19" s="131">
        <f t="shared" ref="E19:E38" si="1">SUM(F19:H19)</f>
        <v>0</v>
      </c>
      <c r="F19" s="70"/>
      <c r="G19" s="70"/>
      <c r="H19" s="70"/>
      <c r="I19" s="70"/>
      <c r="J19" s="70"/>
      <c r="K19" s="73">
        <f t="shared" si="0"/>
        <v>0</v>
      </c>
      <c r="L19" s="14"/>
    </row>
    <row r="20" spans="2:12" ht="16.2" thickBot="1" x14ac:dyDescent="0.35">
      <c r="B20" s="67"/>
      <c r="C20" s="68"/>
      <c r="D20" s="69"/>
      <c r="E20" s="131">
        <f t="shared" si="1"/>
        <v>0</v>
      </c>
      <c r="F20" s="70"/>
      <c r="G20" s="70"/>
      <c r="H20" s="70"/>
      <c r="I20" s="70"/>
      <c r="J20" s="70"/>
      <c r="K20" s="73">
        <f t="shared" si="0"/>
        <v>0</v>
      </c>
      <c r="L20" s="14"/>
    </row>
    <row r="21" spans="2:12" ht="16.2" thickBot="1" x14ac:dyDescent="0.35">
      <c r="B21" s="67"/>
      <c r="C21" s="68"/>
      <c r="D21" s="69"/>
      <c r="E21" s="131">
        <f t="shared" si="1"/>
        <v>0</v>
      </c>
      <c r="F21" s="70"/>
      <c r="G21" s="70"/>
      <c r="H21" s="70"/>
      <c r="I21" s="70"/>
      <c r="J21" s="70"/>
      <c r="K21" s="73">
        <f t="shared" si="0"/>
        <v>0</v>
      </c>
      <c r="L21" s="14"/>
    </row>
    <row r="22" spans="2:12" ht="16.2" thickBot="1" x14ac:dyDescent="0.35">
      <c r="B22" s="67"/>
      <c r="C22" s="68"/>
      <c r="D22" s="69"/>
      <c r="E22" s="131">
        <f t="shared" si="1"/>
        <v>0</v>
      </c>
      <c r="F22" s="70"/>
      <c r="G22" s="70"/>
      <c r="H22" s="70"/>
      <c r="I22" s="70"/>
      <c r="J22" s="70"/>
      <c r="K22" s="73">
        <f t="shared" si="0"/>
        <v>0</v>
      </c>
      <c r="L22" s="14"/>
    </row>
    <row r="23" spans="2:12" ht="16.2" thickBot="1" x14ac:dyDescent="0.35">
      <c r="B23" s="67"/>
      <c r="C23" s="68"/>
      <c r="D23" s="69"/>
      <c r="E23" s="131">
        <f t="shared" si="1"/>
        <v>0</v>
      </c>
      <c r="F23" s="70"/>
      <c r="G23" s="70"/>
      <c r="H23" s="70"/>
      <c r="I23" s="70"/>
      <c r="J23" s="70"/>
      <c r="K23" s="73">
        <f t="shared" si="0"/>
        <v>0</v>
      </c>
      <c r="L23" s="14"/>
    </row>
    <row r="24" spans="2:12" ht="16.2" thickBot="1" x14ac:dyDescent="0.35">
      <c r="B24" s="67"/>
      <c r="C24" s="68"/>
      <c r="D24" s="69"/>
      <c r="E24" s="131">
        <f t="shared" si="1"/>
        <v>0</v>
      </c>
      <c r="F24" s="70"/>
      <c r="G24" s="70"/>
      <c r="H24" s="70"/>
      <c r="I24" s="70"/>
      <c r="J24" s="70"/>
      <c r="K24" s="73">
        <f t="shared" si="0"/>
        <v>0</v>
      </c>
      <c r="L24" s="14"/>
    </row>
    <row r="25" spans="2:12" ht="16.2" thickBot="1" x14ac:dyDescent="0.35">
      <c r="B25" s="67"/>
      <c r="C25" s="68"/>
      <c r="D25" s="69"/>
      <c r="E25" s="131">
        <f t="shared" si="1"/>
        <v>0</v>
      </c>
      <c r="F25" s="70"/>
      <c r="G25" s="70"/>
      <c r="H25" s="70"/>
      <c r="I25" s="70"/>
      <c r="J25" s="70"/>
      <c r="K25" s="73">
        <f t="shared" si="0"/>
        <v>0</v>
      </c>
      <c r="L25" s="14"/>
    </row>
    <row r="26" spans="2:12" ht="16.2" thickBot="1" x14ac:dyDescent="0.35">
      <c r="B26" s="67"/>
      <c r="C26" s="68"/>
      <c r="D26" s="69"/>
      <c r="E26" s="131">
        <f t="shared" si="1"/>
        <v>0</v>
      </c>
      <c r="F26" s="70"/>
      <c r="G26" s="70"/>
      <c r="H26" s="70"/>
      <c r="I26" s="70"/>
      <c r="J26" s="70"/>
      <c r="K26" s="73">
        <f t="shared" si="0"/>
        <v>0</v>
      </c>
      <c r="L26" s="14"/>
    </row>
    <row r="27" spans="2:12" ht="16.2" thickBot="1" x14ac:dyDescent="0.35">
      <c r="B27" s="67"/>
      <c r="C27" s="68"/>
      <c r="D27" s="69"/>
      <c r="E27" s="131">
        <f t="shared" si="1"/>
        <v>0</v>
      </c>
      <c r="F27" s="70"/>
      <c r="G27" s="70"/>
      <c r="H27" s="70"/>
      <c r="I27" s="70"/>
      <c r="J27" s="70"/>
      <c r="K27" s="73">
        <f t="shared" si="0"/>
        <v>0</v>
      </c>
      <c r="L27" s="14"/>
    </row>
    <row r="28" spans="2:12" ht="16.2" thickBot="1" x14ac:dyDescent="0.35">
      <c r="B28" s="67"/>
      <c r="C28" s="68"/>
      <c r="D28" s="69"/>
      <c r="E28" s="131">
        <f t="shared" si="1"/>
        <v>0</v>
      </c>
      <c r="F28" s="70"/>
      <c r="G28" s="70"/>
      <c r="H28" s="70"/>
      <c r="I28" s="70"/>
      <c r="J28" s="70"/>
      <c r="K28" s="73">
        <f t="shared" si="0"/>
        <v>0</v>
      </c>
      <c r="L28" s="14"/>
    </row>
    <row r="29" spans="2:12" ht="16.2" thickBot="1" x14ac:dyDescent="0.35">
      <c r="B29" s="67"/>
      <c r="C29" s="68"/>
      <c r="D29" s="69"/>
      <c r="E29" s="131">
        <f t="shared" si="1"/>
        <v>0</v>
      </c>
      <c r="F29" s="70"/>
      <c r="G29" s="70"/>
      <c r="H29" s="70"/>
      <c r="I29" s="70"/>
      <c r="J29" s="70"/>
      <c r="K29" s="73">
        <f t="shared" si="0"/>
        <v>0</v>
      </c>
      <c r="L29" s="14"/>
    </row>
    <row r="30" spans="2:12" ht="16.2" thickBot="1" x14ac:dyDescent="0.35">
      <c r="B30" s="67"/>
      <c r="C30" s="68"/>
      <c r="D30" s="69"/>
      <c r="E30" s="131">
        <f t="shared" si="1"/>
        <v>0</v>
      </c>
      <c r="F30" s="70"/>
      <c r="G30" s="70"/>
      <c r="H30" s="70"/>
      <c r="I30" s="70"/>
      <c r="J30" s="70"/>
      <c r="K30" s="73">
        <f t="shared" si="0"/>
        <v>0</v>
      </c>
      <c r="L30" s="14"/>
    </row>
    <row r="31" spans="2:12" ht="16.2" thickBot="1" x14ac:dyDescent="0.35">
      <c r="B31" s="67"/>
      <c r="C31" s="68"/>
      <c r="D31" s="69"/>
      <c r="E31" s="131">
        <f t="shared" si="1"/>
        <v>0</v>
      </c>
      <c r="F31" s="70"/>
      <c r="G31" s="70"/>
      <c r="H31" s="70"/>
      <c r="I31" s="70"/>
      <c r="J31" s="70"/>
      <c r="K31" s="73">
        <f t="shared" si="0"/>
        <v>0</v>
      </c>
      <c r="L31" s="14"/>
    </row>
    <row r="32" spans="2:12" ht="16.2" thickBot="1" x14ac:dyDescent="0.35">
      <c r="B32" s="67"/>
      <c r="C32" s="68"/>
      <c r="D32" s="69"/>
      <c r="E32" s="131">
        <f t="shared" si="1"/>
        <v>0</v>
      </c>
      <c r="F32" s="70"/>
      <c r="G32" s="70"/>
      <c r="H32" s="70"/>
      <c r="I32" s="70"/>
      <c r="J32" s="70"/>
      <c r="K32" s="73">
        <f t="shared" si="0"/>
        <v>0</v>
      </c>
      <c r="L32" s="14"/>
    </row>
    <row r="33" spans="2:12" ht="16.2" thickBot="1" x14ac:dyDescent="0.35">
      <c r="B33" s="67"/>
      <c r="C33" s="68"/>
      <c r="D33" s="69"/>
      <c r="E33" s="131">
        <f t="shared" si="1"/>
        <v>0</v>
      </c>
      <c r="F33" s="70"/>
      <c r="G33" s="70"/>
      <c r="H33" s="70"/>
      <c r="I33" s="70"/>
      <c r="J33" s="70"/>
      <c r="K33" s="73">
        <f t="shared" si="0"/>
        <v>0</v>
      </c>
      <c r="L33" s="14"/>
    </row>
    <row r="34" spans="2:12" ht="16.2" thickBot="1" x14ac:dyDescent="0.35">
      <c r="B34" s="67"/>
      <c r="C34" s="68"/>
      <c r="D34" s="69"/>
      <c r="E34" s="131">
        <f t="shared" si="1"/>
        <v>0</v>
      </c>
      <c r="F34" s="70"/>
      <c r="G34" s="70"/>
      <c r="H34" s="70"/>
      <c r="I34" s="70"/>
      <c r="J34" s="70"/>
      <c r="K34" s="73">
        <f t="shared" si="0"/>
        <v>0</v>
      </c>
      <c r="L34" s="14"/>
    </row>
    <row r="35" spans="2:12" ht="16.2" thickBot="1" x14ac:dyDescent="0.35">
      <c r="B35" s="67"/>
      <c r="C35" s="68"/>
      <c r="D35" s="69"/>
      <c r="E35" s="131">
        <f t="shared" si="1"/>
        <v>0</v>
      </c>
      <c r="F35" s="70"/>
      <c r="G35" s="70"/>
      <c r="H35" s="70"/>
      <c r="I35" s="70"/>
      <c r="J35" s="70"/>
      <c r="K35" s="73">
        <f t="shared" si="0"/>
        <v>0</v>
      </c>
      <c r="L35" s="14"/>
    </row>
    <row r="36" spans="2:12" ht="16.2" thickBot="1" x14ac:dyDescent="0.35">
      <c r="B36" s="67"/>
      <c r="C36" s="68"/>
      <c r="D36" s="69"/>
      <c r="E36" s="131">
        <f t="shared" si="1"/>
        <v>0</v>
      </c>
      <c r="F36" s="70"/>
      <c r="G36" s="70"/>
      <c r="H36" s="70"/>
      <c r="I36" s="70"/>
      <c r="J36" s="70"/>
      <c r="K36" s="73">
        <f t="shared" si="0"/>
        <v>0</v>
      </c>
      <c r="L36" s="14"/>
    </row>
    <row r="37" spans="2:12" ht="16.2" thickBot="1" x14ac:dyDescent="0.35">
      <c r="B37" s="67"/>
      <c r="C37" s="68"/>
      <c r="D37" s="69"/>
      <c r="E37" s="131">
        <f t="shared" si="1"/>
        <v>0</v>
      </c>
      <c r="F37" s="70"/>
      <c r="G37" s="70"/>
      <c r="H37" s="70"/>
      <c r="I37" s="70"/>
      <c r="J37" s="70"/>
      <c r="K37" s="73">
        <f t="shared" si="0"/>
        <v>0</v>
      </c>
      <c r="L37" s="14"/>
    </row>
    <row r="38" spans="2:12" ht="16.2" thickBot="1" x14ac:dyDescent="0.35">
      <c r="B38" s="67"/>
      <c r="C38" s="68"/>
      <c r="D38" s="69"/>
      <c r="E38" s="131">
        <f t="shared" si="1"/>
        <v>0</v>
      </c>
      <c r="F38" s="70"/>
      <c r="G38" s="70"/>
      <c r="H38" s="70"/>
      <c r="I38" s="70"/>
      <c r="J38" s="70"/>
      <c r="K38" s="73">
        <f t="shared" si="0"/>
        <v>0</v>
      </c>
      <c r="L38" s="14"/>
    </row>
    <row r="39" spans="2:12" ht="16.2" thickBot="1" x14ac:dyDescent="0.35">
      <c r="B39" s="966" t="s">
        <v>8</v>
      </c>
      <c r="C39" s="967"/>
      <c r="D39" s="71" t="s">
        <v>9</v>
      </c>
      <c r="E39" s="132">
        <f>SUM(E17:E38)</f>
        <v>0</v>
      </c>
      <c r="F39" s="72" t="s">
        <v>9</v>
      </c>
      <c r="G39" s="72" t="s">
        <v>9</v>
      </c>
      <c r="H39" s="72" t="s">
        <v>9</v>
      </c>
      <c r="I39" s="72" t="s">
        <v>9</v>
      </c>
      <c r="J39" s="72" t="s">
        <v>9</v>
      </c>
      <c r="K39" s="132">
        <f>SUM(K17:K38)</f>
        <v>0</v>
      </c>
      <c r="L39" s="14"/>
    </row>
  </sheetData>
  <sheetProtection password="F958" sheet="1"/>
  <mergeCells count="20">
    <mergeCell ref="B1:K1"/>
    <mergeCell ref="B2:K2"/>
    <mergeCell ref="B3:D3"/>
    <mergeCell ref="C4:D4"/>
    <mergeCell ref="B5:E5"/>
    <mergeCell ref="F5:K5"/>
    <mergeCell ref="F13:F15"/>
    <mergeCell ref="G13:G15"/>
    <mergeCell ref="H13:H15"/>
    <mergeCell ref="B39:C39"/>
    <mergeCell ref="B7:K7"/>
    <mergeCell ref="B9:B15"/>
    <mergeCell ref="C9:C15"/>
    <mergeCell ref="D9:D15"/>
    <mergeCell ref="E9:H11"/>
    <mergeCell ref="I9:I15"/>
    <mergeCell ref="J9:J15"/>
    <mergeCell ref="K9:K15"/>
    <mergeCell ref="E12:E15"/>
    <mergeCell ref="F12:H12"/>
  </mergeCells>
  <pageMargins left="0.70866141732283472" right="0.70866141732283472" top="0.74803149606299213" bottom="0.74803149606299213" header="0.31496062992125984" footer="0.31496062992125984"/>
  <pageSetup paperSize="9" scale="60" orientation="portrait" horizontalDpi="180" verticalDpi="18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5"/>
  <sheetViews>
    <sheetView topLeftCell="E16" workbookViewId="0">
      <selection activeCell="P33" sqref="P33"/>
    </sheetView>
  </sheetViews>
  <sheetFormatPr defaultRowHeight="14.4" x14ac:dyDescent="0.3"/>
  <cols>
    <col min="2" max="2" width="6.5546875" customWidth="1"/>
    <col min="4" max="4" width="57.88671875" customWidth="1"/>
    <col min="5" max="5" width="25.5546875" customWidth="1"/>
    <col min="6" max="6" width="18" customWidth="1"/>
  </cols>
  <sheetData>
    <row r="1" spans="1:12" ht="15.6" x14ac:dyDescent="0.3">
      <c r="A1" s="969" t="s">
        <v>18</v>
      </c>
      <c r="B1" s="969"/>
      <c r="C1" s="969"/>
      <c r="D1" s="969"/>
      <c r="E1" s="969"/>
      <c r="F1" s="969"/>
      <c r="G1" s="37"/>
      <c r="H1" s="37"/>
      <c r="I1" s="37"/>
      <c r="J1" s="37"/>
    </row>
    <row r="2" spans="1:12" ht="15.6" x14ac:dyDescent="0.3">
      <c r="B2" s="969"/>
      <c r="C2" s="969"/>
      <c r="D2" s="969"/>
      <c r="E2" s="969"/>
      <c r="F2" s="969"/>
    </row>
    <row r="4" spans="1:12" s="27" customFormat="1" ht="17.25" customHeight="1" thickBot="1" x14ac:dyDescent="0.35">
      <c r="B4" s="970" t="s">
        <v>0</v>
      </c>
      <c r="C4" s="970"/>
      <c r="D4" s="970"/>
      <c r="E4" s="50">
        <v>119</v>
      </c>
      <c r="F4" s="26"/>
      <c r="G4" s="26"/>
      <c r="H4" s="26"/>
      <c r="I4" s="26"/>
      <c r="J4" s="26"/>
      <c r="K4" s="26"/>
      <c r="L4" s="26"/>
    </row>
    <row r="6" spans="1:12" s="27" customFormat="1" ht="34.5" customHeight="1" thickBot="1" x14ac:dyDescent="0.35">
      <c r="B6" s="970" t="s">
        <v>1</v>
      </c>
      <c r="C6" s="970"/>
      <c r="D6" s="970"/>
      <c r="E6" s="1000" t="s">
        <v>184</v>
      </c>
      <c r="F6" s="1000"/>
      <c r="G6" s="23"/>
      <c r="H6" s="23"/>
      <c r="I6" s="23"/>
      <c r="J6" s="23"/>
      <c r="K6" s="23"/>
      <c r="L6" s="26"/>
    </row>
    <row r="8" spans="1:12" ht="28.5" customHeight="1" x14ac:dyDescent="0.3">
      <c r="B8" s="968" t="s">
        <v>152</v>
      </c>
      <c r="C8" s="968"/>
      <c r="D8" s="968"/>
      <c r="E8" s="968"/>
      <c r="F8" s="968"/>
    </row>
    <row r="9" spans="1:12" ht="23.25" customHeight="1" x14ac:dyDescent="0.3">
      <c r="B9" s="968"/>
      <c r="C9" s="968"/>
      <c r="D9" s="968"/>
      <c r="E9" s="968"/>
      <c r="F9" s="968"/>
    </row>
    <row r="10" spans="1:12" ht="15" thickBot="1" x14ac:dyDescent="0.35">
      <c r="B10" s="53"/>
      <c r="C10" s="53"/>
      <c r="D10" s="53"/>
      <c r="E10" s="53"/>
      <c r="F10" s="53"/>
    </row>
    <row r="11" spans="1:12" ht="33.75" customHeight="1" x14ac:dyDescent="0.3">
      <c r="B11" s="963" t="s">
        <v>17</v>
      </c>
      <c r="C11" s="974" t="s">
        <v>32</v>
      </c>
      <c r="D11" s="976"/>
      <c r="E11" s="963" t="s">
        <v>33</v>
      </c>
      <c r="F11" s="963" t="s">
        <v>34</v>
      </c>
    </row>
    <row r="12" spans="1:12" ht="15" thickBot="1" x14ac:dyDescent="0.35">
      <c r="B12" s="965"/>
      <c r="C12" s="980"/>
      <c r="D12" s="982"/>
      <c r="E12" s="965"/>
      <c r="F12" s="965"/>
    </row>
    <row r="13" spans="1:12" ht="16.2" thickBot="1" x14ac:dyDescent="0.35">
      <c r="B13" s="55">
        <v>1</v>
      </c>
      <c r="C13" s="998">
        <v>2</v>
      </c>
      <c r="D13" s="999"/>
      <c r="E13" s="58">
        <v>3</v>
      </c>
      <c r="F13" s="58">
        <v>4</v>
      </c>
    </row>
    <row r="14" spans="1:12" ht="33.75" customHeight="1" thickBot="1" x14ac:dyDescent="0.35">
      <c r="B14" s="55">
        <v>1</v>
      </c>
      <c r="C14" s="1002" t="s">
        <v>35</v>
      </c>
      <c r="D14" s="1003"/>
      <c r="E14" s="58" t="s">
        <v>9</v>
      </c>
      <c r="F14" s="6"/>
    </row>
    <row r="15" spans="1:12" ht="15.6" x14ac:dyDescent="0.3">
      <c r="B15" s="5"/>
      <c r="C15" s="1"/>
      <c r="D15" s="19" t="s">
        <v>7</v>
      </c>
      <c r="E15" s="75"/>
      <c r="F15" s="75"/>
    </row>
    <row r="16" spans="1:12" ht="16.2" thickBot="1" x14ac:dyDescent="0.35">
      <c r="B16" s="55" t="s">
        <v>22</v>
      </c>
      <c r="C16" s="57"/>
      <c r="D16" s="56" t="s">
        <v>36</v>
      </c>
      <c r="E16" s="76"/>
      <c r="F16" s="60">
        <f>E16*22%</f>
        <v>0</v>
      </c>
    </row>
    <row r="17" spans="2:6" ht="16.2" thickBot="1" x14ac:dyDescent="0.35">
      <c r="B17" s="55" t="s">
        <v>23</v>
      </c>
      <c r="C17" s="57"/>
      <c r="D17" s="56" t="s">
        <v>37</v>
      </c>
      <c r="E17" s="76"/>
      <c r="F17" s="60">
        <f>E17*10%</f>
        <v>0</v>
      </c>
    </row>
    <row r="18" spans="2:6" ht="16.2" thickBot="1" x14ac:dyDescent="0.35">
      <c r="B18" s="55">
        <v>2</v>
      </c>
      <c r="C18" s="1002" t="s">
        <v>38</v>
      </c>
      <c r="D18" s="1003"/>
      <c r="E18" s="76"/>
      <c r="F18" s="60"/>
    </row>
    <row r="19" spans="2:6" ht="15.6" x14ac:dyDescent="0.3">
      <c r="B19" s="5"/>
      <c r="C19" s="1"/>
      <c r="D19" s="19" t="s">
        <v>7</v>
      </c>
      <c r="E19" s="77"/>
      <c r="F19" s="75"/>
    </row>
    <row r="20" spans="2:6" ht="47.4" thickBot="1" x14ac:dyDescent="0.35">
      <c r="B20" s="55" t="s">
        <v>26</v>
      </c>
      <c r="C20" s="57"/>
      <c r="D20" s="56" t="s">
        <v>39</v>
      </c>
      <c r="E20" s="76"/>
      <c r="F20" s="60">
        <f>E20*2.9%</f>
        <v>0</v>
      </c>
    </row>
    <row r="21" spans="2:6" ht="47.4" thickBot="1" x14ac:dyDescent="0.35">
      <c r="B21" s="55" t="s">
        <v>27</v>
      </c>
      <c r="C21" s="57"/>
      <c r="D21" s="56" t="s">
        <v>40</v>
      </c>
      <c r="E21" s="76"/>
      <c r="F21" s="60">
        <f>E21*0.2%</f>
        <v>0</v>
      </c>
    </row>
    <row r="22" spans="2:6" ht="35.25" customHeight="1" thickBot="1" x14ac:dyDescent="0.35">
      <c r="B22" s="55">
        <v>3</v>
      </c>
      <c r="C22" s="1002" t="s">
        <v>41</v>
      </c>
      <c r="D22" s="1003"/>
      <c r="E22" s="76"/>
      <c r="F22" s="60">
        <f>E22*5.1%</f>
        <v>0</v>
      </c>
    </row>
    <row r="23" spans="2:6" ht="16.2" thickBot="1" x14ac:dyDescent="0.35">
      <c r="B23" s="12"/>
      <c r="C23" s="986" t="s">
        <v>8</v>
      </c>
      <c r="D23" s="987"/>
      <c r="E23" s="76" t="s">
        <v>9</v>
      </c>
      <c r="F23" s="60">
        <f>SUM(F15:F22)</f>
        <v>0</v>
      </c>
    </row>
    <row r="24" spans="2:6" x14ac:dyDescent="0.3">
      <c r="E24" s="78"/>
    </row>
    <row r="25" spans="2:6" ht="23.25" customHeight="1" x14ac:dyDescent="0.3">
      <c r="B25" s="1001"/>
      <c r="C25" s="1001"/>
      <c r="D25" s="1001"/>
      <c r="E25" s="1001"/>
      <c r="F25" s="1001"/>
    </row>
  </sheetData>
  <sheetProtection password="F958" sheet="1" objects="1" scenarios="1"/>
  <mergeCells count="16">
    <mergeCell ref="B8:F9"/>
    <mergeCell ref="A1:F1"/>
    <mergeCell ref="B2:F2"/>
    <mergeCell ref="B4:D4"/>
    <mergeCell ref="B6:D6"/>
    <mergeCell ref="E6:F6"/>
    <mergeCell ref="C18:D18"/>
    <mergeCell ref="C22:D22"/>
    <mergeCell ref="C23:D23"/>
    <mergeCell ref="B25:F25"/>
    <mergeCell ref="B11:B12"/>
    <mergeCell ref="C11:D12"/>
    <mergeCell ref="E11:E12"/>
    <mergeCell ref="F11:F12"/>
    <mergeCell ref="C13:D13"/>
    <mergeCell ref="C14:D14"/>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25"/>
  <sheetViews>
    <sheetView showZeros="0" topLeftCell="D19" workbookViewId="0">
      <selection activeCell="P33" sqref="P33"/>
    </sheetView>
  </sheetViews>
  <sheetFormatPr defaultRowHeight="14.4" x14ac:dyDescent="0.3"/>
  <cols>
    <col min="3" max="3" width="42.109375" customWidth="1"/>
    <col min="4" max="4" width="12.44140625" customWidth="1"/>
    <col min="5" max="5" width="13.5546875" customWidth="1"/>
    <col min="6" max="6" width="13.88671875" customWidth="1"/>
    <col min="7" max="7" width="15.88671875" customWidth="1"/>
  </cols>
  <sheetData>
    <row r="2" spans="2:12" ht="15.6" x14ac:dyDescent="0.3">
      <c r="B2" s="969" t="s">
        <v>71</v>
      </c>
      <c r="C2" s="969"/>
      <c r="D2" s="969"/>
      <c r="E2" s="969"/>
      <c r="F2" s="969"/>
      <c r="G2" s="969"/>
    </row>
    <row r="4" spans="2:12" s="27" customFormat="1" ht="17.25" customHeight="1" thickBot="1" x14ac:dyDescent="0.35">
      <c r="B4" s="970" t="s">
        <v>0</v>
      </c>
      <c r="C4" s="970"/>
      <c r="D4" s="28">
        <v>244</v>
      </c>
      <c r="E4" s="25"/>
      <c r="F4" s="26"/>
      <c r="G4" s="26"/>
      <c r="H4" s="26"/>
      <c r="I4" s="26"/>
      <c r="J4" s="26"/>
      <c r="K4" s="26"/>
      <c r="L4" s="26"/>
    </row>
    <row r="6" spans="2:12" s="27" customFormat="1" ht="18" customHeight="1" thickBot="1" x14ac:dyDescent="0.35">
      <c r="B6" s="970" t="s">
        <v>1</v>
      </c>
      <c r="C6" s="970"/>
      <c r="D6" s="1000" t="s">
        <v>184</v>
      </c>
      <c r="E6" s="1000"/>
      <c r="F6" s="1000"/>
      <c r="G6" s="1000"/>
      <c r="H6" s="23"/>
      <c r="I6" s="23"/>
      <c r="J6" s="23"/>
      <c r="K6" s="23"/>
      <c r="L6" s="26"/>
    </row>
    <row r="8" spans="2:12" ht="15.6" x14ac:dyDescent="0.3">
      <c r="B8" s="969" t="s">
        <v>72</v>
      </c>
      <c r="C8" s="969"/>
      <c r="D8" s="969"/>
      <c r="E8" s="969"/>
      <c r="F8" s="969"/>
      <c r="G8" s="969"/>
    </row>
    <row r="10" spans="2:12" ht="15" thickBot="1" x14ac:dyDescent="0.35">
      <c r="B10" s="53"/>
      <c r="C10" s="53"/>
      <c r="D10" s="53"/>
      <c r="E10" s="53"/>
      <c r="F10" s="53"/>
      <c r="G10" s="53"/>
    </row>
    <row r="11" spans="2:12" ht="31.5" customHeight="1" x14ac:dyDescent="0.3">
      <c r="B11" s="54" t="s">
        <v>3</v>
      </c>
      <c r="C11" s="963" t="s">
        <v>20</v>
      </c>
      <c r="D11" s="963" t="s">
        <v>68</v>
      </c>
      <c r="E11" s="963" t="s">
        <v>69</v>
      </c>
      <c r="F11" s="963" t="s">
        <v>70</v>
      </c>
      <c r="G11" s="963" t="s">
        <v>31</v>
      </c>
    </row>
    <row r="12" spans="2:12" ht="15.6" x14ac:dyDescent="0.3">
      <c r="B12" s="36" t="s">
        <v>4</v>
      </c>
      <c r="C12" s="964"/>
      <c r="D12" s="964"/>
      <c r="E12" s="964"/>
      <c r="F12" s="964"/>
      <c r="G12" s="964"/>
    </row>
    <row r="13" spans="2:12" ht="15" thickBot="1" x14ac:dyDescent="0.35">
      <c r="B13" s="12"/>
      <c r="C13" s="965"/>
      <c r="D13" s="965"/>
      <c r="E13" s="965"/>
      <c r="F13" s="965"/>
      <c r="G13" s="965"/>
    </row>
    <row r="14" spans="2:12" ht="16.2" thickBot="1" x14ac:dyDescent="0.35">
      <c r="B14" s="67">
        <v>1</v>
      </c>
      <c r="C14" s="71">
        <v>2</v>
      </c>
      <c r="D14" s="71">
        <v>3</v>
      </c>
      <c r="E14" s="71">
        <v>4</v>
      </c>
      <c r="F14" s="71">
        <v>5</v>
      </c>
      <c r="G14" s="58">
        <v>6</v>
      </c>
    </row>
    <row r="15" spans="2:12" ht="16.2" thickBot="1" x14ac:dyDescent="0.35">
      <c r="B15" s="67">
        <v>1</v>
      </c>
      <c r="C15" s="90" t="s">
        <v>62</v>
      </c>
      <c r="D15" s="71"/>
      <c r="E15" s="71"/>
      <c r="F15" s="76"/>
      <c r="G15" s="60">
        <f>D15*E15*F15</f>
        <v>0</v>
      </c>
    </row>
    <row r="16" spans="2:12" ht="51.75" customHeight="1" thickBot="1" x14ac:dyDescent="0.35">
      <c r="B16" s="67">
        <v>2</v>
      </c>
      <c r="C16" s="90" t="s">
        <v>192</v>
      </c>
      <c r="D16" s="71"/>
      <c r="E16" s="71"/>
      <c r="F16" s="76"/>
      <c r="G16" s="60">
        <f>D16*E16*F16</f>
        <v>0</v>
      </c>
    </row>
    <row r="17" spans="2:7" ht="16.2" thickBot="1" x14ac:dyDescent="0.35">
      <c r="B17" s="67">
        <v>3</v>
      </c>
      <c r="C17" s="90" t="s">
        <v>63</v>
      </c>
      <c r="D17" s="71"/>
      <c r="E17" s="71"/>
      <c r="F17" s="76"/>
      <c r="G17" s="60">
        <f t="shared" ref="G17:G24" si="0">D17*E17*F17</f>
        <v>0</v>
      </c>
    </row>
    <row r="18" spans="2:7" ht="47.4" thickBot="1" x14ac:dyDescent="0.35">
      <c r="B18" s="67">
        <v>4</v>
      </c>
      <c r="C18" s="90" t="s">
        <v>64</v>
      </c>
      <c r="D18" s="71"/>
      <c r="E18" s="71"/>
      <c r="F18" s="76"/>
      <c r="G18" s="60">
        <f t="shared" si="0"/>
        <v>0</v>
      </c>
    </row>
    <row r="19" spans="2:7" ht="20.25" customHeight="1" thickBot="1" x14ac:dyDescent="0.35">
      <c r="B19" s="67">
        <v>5</v>
      </c>
      <c r="C19" s="90" t="s">
        <v>193</v>
      </c>
      <c r="D19" s="71"/>
      <c r="E19" s="71"/>
      <c r="F19" s="76"/>
      <c r="G19" s="60">
        <f t="shared" si="0"/>
        <v>0</v>
      </c>
    </row>
    <row r="20" spans="2:7" ht="31.8" thickBot="1" x14ac:dyDescent="0.35">
      <c r="B20" s="67">
        <v>6</v>
      </c>
      <c r="C20" s="90" t="s">
        <v>65</v>
      </c>
      <c r="D20" s="71"/>
      <c r="E20" s="71"/>
      <c r="F20" s="76"/>
      <c r="G20" s="60">
        <f t="shared" si="0"/>
        <v>0</v>
      </c>
    </row>
    <row r="21" spans="2:7" ht="16.2" thickBot="1" x14ac:dyDescent="0.35">
      <c r="B21" s="67">
        <v>7</v>
      </c>
      <c r="C21" s="90" t="s">
        <v>66</v>
      </c>
      <c r="D21" s="71">
        <v>1</v>
      </c>
      <c r="E21" s="71">
        <v>2</v>
      </c>
      <c r="F21" s="76"/>
      <c r="G21" s="60">
        <f t="shared" si="0"/>
        <v>0</v>
      </c>
    </row>
    <row r="22" spans="2:7" ht="31.8" thickBot="1" x14ac:dyDescent="0.35">
      <c r="B22" s="67">
        <v>8</v>
      </c>
      <c r="C22" s="90" t="s">
        <v>67</v>
      </c>
      <c r="D22" s="71"/>
      <c r="E22" s="71"/>
      <c r="F22" s="76"/>
      <c r="G22" s="60">
        <f t="shared" si="0"/>
        <v>0</v>
      </c>
    </row>
    <row r="23" spans="2:7" ht="16.2" thickBot="1" x14ac:dyDescent="0.35">
      <c r="B23" s="67"/>
      <c r="C23" s="97"/>
      <c r="D23" s="71"/>
      <c r="E23" s="71"/>
      <c r="F23" s="76"/>
      <c r="G23" s="60">
        <f t="shared" si="0"/>
        <v>0</v>
      </c>
    </row>
    <row r="24" spans="2:7" ht="16.2" thickBot="1" x14ac:dyDescent="0.35">
      <c r="B24" s="67"/>
      <c r="C24" s="97"/>
      <c r="D24" s="71"/>
      <c r="E24" s="71"/>
      <c r="F24" s="76"/>
      <c r="G24" s="60">
        <f t="shared" si="0"/>
        <v>0</v>
      </c>
    </row>
    <row r="25" spans="2:7" ht="16.2" thickBot="1" x14ac:dyDescent="0.35">
      <c r="B25" s="94"/>
      <c r="C25" s="98" t="s">
        <v>8</v>
      </c>
      <c r="D25" s="71" t="s">
        <v>9</v>
      </c>
      <c r="E25" s="71" t="s">
        <v>9</v>
      </c>
      <c r="F25" s="76" t="s">
        <v>9</v>
      </c>
      <c r="G25" s="60">
        <f>SUM(G15:G24)</f>
        <v>0</v>
      </c>
    </row>
  </sheetData>
  <sheetProtection password="F958" sheet="1" objects="1" scenarios="1"/>
  <mergeCells count="10">
    <mergeCell ref="C11:C13"/>
    <mergeCell ref="D11:D13"/>
    <mergeCell ref="E11:E13"/>
    <mergeCell ref="F11:F13"/>
    <mergeCell ref="G11:G13"/>
    <mergeCell ref="B2:G2"/>
    <mergeCell ref="B4:C4"/>
    <mergeCell ref="B6:C6"/>
    <mergeCell ref="D6:G6"/>
    <mergeCell ref="B8:G8"/>
  </mergeCells>
  <pageMargins left="0.70866141732283472" right="0.70866141732283472"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52"/>
  <sheetViews>
    <sheetView showZeros="0" topLeftCell="A37" zoomScale="110" zoomScaleNormal="110" workbookViewId="0">
      <selection activeCell="K49" sqref="K49"/>
    </sheetView>
  </sheetViews>
  <sheetFormatPr defaultRowHeight="14.4" x14ac:dyDescent="0.3"/>
  <cols>
    <col min="2" max="2" width="9.109375" customWidth="1"/>
    <col min="3" max="3" width="18.109375" customWidth="1"/>
    <col min="4" max="4" width="9" customWidth="1"/>
    <col min="5" max="5" width="12" customWidth="1"/>
    <col min="6" max="6" width="15.44140625" customWidth="1"/>
    <col min="7" max="7" width="19.44140625" customWidth="1"/>
    <col min="8" max="8" width="18.109375" customWidth="1"/>
    <col min="9" max="9" width="13.44140625" customWidth="1"/>
    <col min="10" max="10" width="7.5546875" customWidth="1"/>
    <col min="11" max="11" width="16.44140625" customWidth="1"/>
    <col min="13" max="13" width="15.88671875" bestFit="1" customWidth="1"/>
  </cols>
  <sheetData>
    <row r="1" spans="2:12" ht="44.25" customHeight="1" x14ac:dyDescent="0.3">
      <c r="B1" s="968" t="s">
        <v>19</v>
      </c>
      <c r="C1" s="969"/>
      <c r="D1" s="969"/>
      <c r="E1" s="969"/>
      <c r="F1" s="969"/>
      <c r="G1" s="969"/>
      <c r="H1" s="969"/>
      <c r="I1" s="969"/>
      <c r="J1" s="969"/>
      <c r="K1" s="969"/>
    </row>
    <row r="2" spans="2:12" ht="15.6" x14ac:dyDescent="0.3">
      <c r="B2" s="969" t="s">
        <v>18</v>
      </c>
      <c r="C2" s="969"/>
      <c r="D2" s="969"/>
      <c r="E2" s="969"/>
      <c r="F2" s="969"/>
      <c r="G2" s="969"/>
      <c r="H2" s="969"/>
      <c r="I2" s="969"/>
      <c r="J2" s="969"/>
      <c r="K2" s="969"/>
    </row>
    <row r="3" spans="2:12" ht="17.25" customHeight="1" thickBot="1" x14ac:dyDescent="0.35">
      <c r="B3" s="970" t="s">
        <v>0</v>
      </c>
      <c r="C3" s="970"/>
      <c r="D3" s="970"/>
      <c r="E3" s="50">
        <v>111</v>
      </c>
      <c r="F3" s="14"/>
      <c r="G3" s="14"/>
      <c r="H3" s="14"/>
      <c r="I3" s="14"/>
      <c r="J3" s="14"/>
      <c r="K3" s="14"/>
      <c r="L3" s="14"/>
    </row>
    <row r="4" spans="2:12" x14ac:dyDescent="0.3">
      <c r="B4" s="15"/>
      <c r="C4" s="971"/>
      <c r="D4" s="971"/>
      <c r="E4" s="14"/>
      <c r="F4" s="14"/>
      <c r="G4" s="14"/>
      <c r="H4" s="14"/>
      <c r="I4" s="14"/>
      <c r="J4" s="14"/>
      <c r="K4" s="14"/>
      <c r="L4" s="14"/>
    </row>
    <row r="5" spans="2:12" ht="18" customHeight="1" thickBot="1" x14ac:dyDescent="0.35">
      <c r="B5" s="970" t="s">
        <v>1</v>
      </c>
      <c r="C5" s="970"/>
      <c r="D5" s="970"/>
      <c r="E5" s="970"/>
      <c r="F5" s="972" t="s">
        <v>134</v>
      </c>
      <c r="G5" s="972"/>
      <c r="H5" s="972"/>
      <c r="I5" s="972"/>
      <c r="J5" s="972"/>
      <c r="K5" s="972"/>
      <c r="L5" s="14"/>
    </row>
    <row r="6" spans="2:12" x14ac:dyDescent="0.3">
      <c r="B6" s="16"/>
      <c r="C6" s="16"/>
      <c r="D6" s="16"/>
      <c r="E6" s="14"/>
      <c r="F6" s="14"/>
      <c r="G6" s="14"/>
      <c r="H6" s="14"/>
      <c r="I6" s="14"/>
      <c r="J6" s="14"/>
      <c r="K6" s="14"/>
      <c r="L6" s="14"/>
    </row>
    <row r="7" spans="2:12" ht="15.6" x14ac:dyDescent="0.3">
      <c r="B7" s="973" t="s">
        <v>2</v>
      </c>
      <c r="C7" s="973"/>
      <c r="D7" s="973"/>
      <c r="E7" s="973"/>
      <c r="F7" s="973"/>
      <c r="G7" s="973"/>
      <c r="H7" s="973"/>
      <c r="I7" s="973"/>
      <c r="J7" s="973"/>
      <c r="K7" s="973"/>
      <c r="L7" s="14"/>
    </row>
    <row r="8" spans="2:12" ht="15" thickBot="1" x14ac:dyDescent="0.35">
      <c r="B8" s="16"/>
      <c r="C8" s="16"/>
      <c r="D8" s="16"/>
      <c r="E8" s="16"/>
      <c r="F8" s="16"/>
      <c r="G8" s="16"/>
      <c r="H8" s="16"/>
      <c r="I8" s="16"/>
      <c r="J8" s="16"/>
      <c r="K8" s="16"/>
      <c r="L8" s="14"/>
    </row>
    <row r="9" spans="2:12" ht="13.5" customHeight="1" x14ac:dyDescent="0.3">
      <c r="B9" s="963" t="s">
        <v>17</v>
      </c>
      <c r="C9" s="963" t="s">
        <v>10</v>
      </c>
      <c r="D9" s="963" t="s">
        <v>11</v>
      </c>
      <c r="E9" s="974" t="s">
        <v>5</v>
      </c>
      <c r="F9" s="975"/>
      <c r="G9" s="975"/>
      <c r="H9" s="976"/>
      <c r="I9" s="963" t="s">
        <v>15</v>
      </c>
      <c r="J9" s="963" t="s">
        <v>16</v>
      </c>
      <c r="K9" s="963" t="s">
        <v>260</v>
      </c>
      <c r="L9" s="14"/>
    </row>
    <row r="10" spans="2:12" ht="15" customHeight="1" x14ac:dyDescent="0.3">
      <c r="B10" s="964"/>
      <c r="C10" s="964"/>
      <c r="D10" s="964"/>
      <c r="E10" s="977"/>
      <c r="F10" s="978"/>
      <c r="G10" s="978"/>
      <c r="H10" s="979"/>
      <c r="I10" s="964"/>
      <c r="J10" s="964"/>
      <c r="K10" s="964"/>
      <c r="L10" s="14"/>
    </row>
    <row r="11" spans="2:12" ht="15.75" customHeight="1" thickBot="1" x14ac:dyDescent="0.35">
      <c r="B11" s="964"/>
      <c r="C11" s="964"/>
      <c r="D11" s="964"/>
      <c r="E11" s="980"/>
      <c r="F11" s="981"/>
      <c r="G11" s="981"/>
      <c r="H11" s="982"/>
      <c r="I11" s="964"/>
      <c r="J11" s="964"/>
      <c r="K11" s="964"/>
      <c r="L11" s="14"/>
    </row>
    <row r="12" spans="2:12" ht="16.2" thickBot="1" x14ac:dyDescent="0.35">
      <c r="B12" s="964"/>
      <c r="C12" s="964"/>
      <c r="D12" s="964"/>
      <c r="E12" s="963" t="s">
        <v>6</v>
      </c>
      <c r="F12" s="983" t="s">
        <v>7</v>
      </c>
      <c r="G12" s="984"/>
      <c r="H12" s="985"/>
      <c r="I12" s="964"/>
      <c r="J12" s="964"/>
      <c r="K12" s="964"/>
      <c r="L12" s="14"/>
    </row>
    <row r="13" spans="2:12" ht="27.75" customHeight="1" x14ac:dyDescent="0.3">
      <c r="B13" s="964"/>
      <c r="C13" s="964"/>
      <c r="D13" s="964"/>
      <c r="E13" s="964"/>
      <c r="F13" s="963" t="s">
        <v>12</v>
      </c>
      <c r="G13" s="963" t="s">
        <v>13</v>
      </c>
      <c r="H13" s="963" t="s">
        <v>14</v>
      </c>
      <c r="I13" s="964"/>
      <c r="J13" s="964"/>
      <c r="K13" s="964"/>
      <c r="L13" s="14"/>
    </row>
    <row r="14" spans="2:12" ht="24.75" customHeight="1" x14ac:dyDescent="0.3">
      <c r="B14" s="964"/>
      <c r="C14" s="964"/>
      <c r="D14" s="964"/>
      <c r="E14" s="964"/>
      <c r="F14" s="964"/>
      <c r="G14" s="964"/>
      <c r="H14" s="964"/>
      <c r="I14" s="964"/>
      <c r="J14" s="964"/>
      <c r="K14" s="964"/>
      <c r="L14" s="14"/>
    </row>
    <row r="15" spans="2:12" ht="29.25" customHeight="1" thickBot="1" x14ac:dyDescent="0.35">
      <c r="B15" s="965"/>
      <c r="C15" s="965"/>
      <c r="D15" s="965"/>
      <c r="E15" s="965"/>
      <c r="F15" s="965"/>
      <c r="G15" s="965"/>
      <c r="H15" s="965"/>
      <c r="I15" s="965"/>
      <c r="J15" s="965"/>
      <c r="K15" s="965"/>
      <c r="L15" s="14"/>
    </row>
    <row r="16" spans="2:12" ht="16.2" thickBot="1" x14ac:dyDescent="0.35">
      <c r="B16" s="359">
        <v>1</v>
      </c>
      <c r="C16" s="360">
        <v>2</v>
      </c>
      <c r="D16" s="360">
        <v>3</v>
      </c>
      <c r="E16" s="360">
        <v>4</v>
      </c>
      <c r="F16" s="360">
        <v>5</v>
      </c>
      <c r="G16" s="360">
        <v>6</v>
      </c>
      <c r="H16" s="360">
        <v>7</v>
      </c>
      <c r="I16" s="360">
        <v>8</v>
      </c>
      <c r="J16" s="360">
        <v>9</v>
      </c>
      <c r="K16" s="360">
        <v>10</v>
      </c>
      <c r="L16" s="14"/>
    </row>
    <row r="17" spans="2:12" ht="16.2" thickBot="1" x14ac:dyDescent="0.35">
      <c r="B17" s="67">
        <v>1</v>
      </c>
      <c r="C17" s="68" t="s">
        <v>291</v>
      </c>
      <c r="D17" s="69">
        <v>1</v>
      </c>
      <c r="E17" s="70">
        <f>SUM(F17:H17)</f>
        <v>24334.157500000001</v>
      </c>
      <c r="F17" s="70">
        <v>15705</v>
      </c>
      <c r="G17" s="70">
        <v>0</v>
      </c>
      <c r="H17" s="70">
        <f>F17*25/100+4702.9075</f>
        <v>8629.1575000000012</v>
      </c>
      <c r="I17" s="70">
        <v>100</v>
      </c>
      <c r="J17" s="70">
        <v>2</v>
      </c>
      <c r="K17" s="73">
        <f>E17*D17*(I17/100+J17)*9</f>
        <v>657022.25250000006</v>
      </c>
      <c r="L17" s="14"/>
    </row>
    <row r="18" spans="2:12" ht="16.2" thickBot="1" x14ac:dyDescent="0.35">
      <c r="B18" s="67">
        <v>1</v>
      </c>
      <c r="C18" s="68" t="s">
        <v>291</v>
      </c>
      <c r="D18" s="69">
        <v>1</v>
      </c>
      <c r="E18" s="70">
        <f>SUM(F18:H18)</f>
        <v>25258.861000000001</v>
      </c>
      <c r="F18" s="70">
        <v>16303</v>
      </c>
      <c r="G18" s="70">
        <v>0</v>
      </c>
      <c r="H18" s="70">
        <f>F18*25/100+4880.111</f>
        <v>8955.8610000000008</v>
      </c>
      <c r="I18" s="70">
        <v>100</v>
      </c>
      <c r="J18" s="70">
        <v>2</v>
      </c>
      <c r="K18" s="73">
        <f>E18*D18*(I18/100+J18)*3</f>
        <v>227329.74900000001</v>
      </c>
      <c r="L18" s="14"/>
    </row>
    <row r="19" spans="2:12" ht="28.8" thickBot="1" x14ac:dyDescent="0.35">
      <c r="B19" s="67">
        <v>2</v>
      </c>
      <c r="C19" s="68" t="s">
        <v>299</v>
      </c>
      <c r="D19" s="69">
        <v>1</v>
      </c>
      <c r="E19" s="70">
        <f t="shared" ref="E19:E43" si="0">SUM(F19:H19)</f>
        <v>21890.426100000001</v>
      </c>
      <c r="F19" s="70">
        <v>14128</v>
      </c>
      <c r="G19" s="70">
        <v>0</v>
      </c>
      <c r="H19" s="70">
        <f>F19*25/100+4230.4261</f>
        <v>7762.4260999999997</v>
      </c>
      <c r="I19" s="70">
        <v>100</v>
      </c>
      <c r="J19" s="70">
        <v>2</v>
      </c>
      <c r="K19" s="73">
        <f>E19*D19*(I19/100+J19)*9</f>
        <v>591041.50470000005</v>
      </c>
      <c r="L19" s="14"/>
    </row>
    <row r="20" spans="2:12" ht="28.8" thickBot="1" x14ac:dyDescent="0.35">
      <c r="B20" s="67">
        <v>2</v>
      </c>
      <c r="C20" s="362" t="s">
        <v>299</v>
      </c>
      <c r="D20" s="69">
        <v>1</v>
      </c>
      <c r="E20" s="70">
        <f>SUM(F20:H20)</f>
        <v>22724.556</v>
      </c>
      <c r="F20" s="70">
        <v>14666</v>
      </c>
      <c r="G20" s="70">
        <v>0</v>
      </c>
      <c r="H20" s="70">
        <f>F20*25/100+4392.056</f>
        <v>8058.5559999999996</v>
      </c>
      <c r="I20" s="70">
        <v>100</v>
      </c>
      <c r="J20" s="70">
        <v>2</v>
      </c>
      <c r="K20" s="73">
        <f>E20*D20*(I20/100+J20)*3</f>
        <v>204521.00400000002</v>
      </c>
      <c r="L20" s="14"/>
    </row>
    <row r="21" spans="2:12" ht="28.8" thickBot="1" x14ac:dyDescent="0.35">
      <c r="B21" s="67">
        <v>3</v>
      </c>
      <c r="C21" s="68" t="s">
        <v>292</v>
      </c>
      <c r="D21" s="69">
        <v>0.75</v>
      </c>
      <c r="E21" s="70">
        <f t="shared" si="0"/>
        <v>12550.1878</v>
      </c>
      <c r="F21" s="70">
        <v>9644</v>
      </c>
      <c r="G21" s="70"/>
      <c r="H21" s="70">
        <f>F21*0.3+12.9878</f>
        <v>2906.1877999999997</v>
      </c>
      <c r="I21" s="70">
        <v>100</v>
      </c>
      <c r="J21" s="70">
        <v>2</v>
      </c>
      <c r="K21" s="73">
        <f>E21*D21*(I21/100+J21)*9</f>
        <v>254141.30294999998</v>
      </c>
      <c r="L21" s="14"/>
    </row>
    <row r="22" spans="2:12" ht="28.8" thickBot="1" x14ac:dyDescent="0.35">
      <c r="B22" s="67">
        <v>3</v>
      </c>
      <c r="C22" s="362" t="s">
        <v>292</v>
      </c>
      <c r="D22" s="69">
        <v>0.75</v>
      </c>
      <c r="E22" s="70">
        <f>SUM(F22:H22)</f>
        <v>13013</v>
      </c>
      <c r="F22" s="70">
        <v>10010</v>
      </c>
      <c r="G22" s="70"/>
      <c r="H22" s="70">
        <f t="shared" ref="H22:H35" si="1">F22*0.3</f>
        <v>3003</v>
      </c>
      <c r="I22" s="70">
        <v>100</v>
      </c>
      <c r="J22" s="70">
        <v>2</v>
      </c>
      <c r="K22" s="73">
        <f>E22*D22*(I22/100+J22)*3</f>
        <v>87837.75</v>
      </c>
      <c r="L22" s="14"/>
    </row>
    <row r="23" spans="2:12" ht="28.8" thickBot="1" x14ac:dyDescent="0.35">
      <c r="B23" s="67">
        <v>4</v>
      </c>
      <c r="C23" s="68" t="s">
        <v>293</v>
      </c>
      <c r="D23" s="69">
        <v>1</v>
      </c>
      <c r="E23" s="70">
        <f t="shared" si="0"/>
        <v>12537.2</v>
      </c>
      <c r="F23" s="70">
        <v>9644</v>
      </c>
      <c r="G23" s="70">
        <v>0</v>
      </c>
      <c r="H23" s="70">
        <f t="shared" si="1"/>
        <v>2893.2</v>
      </c>
      <c r="I23" s="70">
        <v>100</v>
      </c>
      <c r="J23" s="70">
        <v>2</v>
      </c>
      <c r="K23" s="73">
        <f>E23*D23*(I23/100+J23)*9</f>
        <v>338504.4</v>
      </c>
      <c r="L23" s="14"/>
    </row>
    <row r="24" spans="2:12" ht="28.8" thickBot="1" x14ac:dyDescent="0.35">
      <c r="B24" s="67">
        <v>4</v>
      </c>
      <c r="C24" s="362" t="s">
        <v>293</v>
      </c>
      <c r="D24" s="69">
        <v>1</v>
      </c>
      <c r="E24" s="70">
        <f>SUM(F24:H24)</f>
        <v>13013</v>
      </c>
      <c r="F24" s="70">
        <v>10010</v>
      </c>
      <c r="G24" s="70">
        <v>0</v>
      </c>
      <c r="H24" s="70">
        <f t="shared" si="1"/>
        <v>3003</v>
      </c>
      <c r="I24" s="70">
        <v>100</v>
      </c>
      <c r="J24" s="70">
        <v>2</v>
      </c>
      <c r="K24" s="73">
        <f>E24*D24*(I24/100+J24)*3</f>
        <v>117117</v>
      </c>
      <c r="L24" s="14"/>
    </row>
    <row r="25" spans="2:12" ht="42.6" thickBot="1" x14ac:dyDescent="0.35">
      <c r="B25" s="67">
        <v>5</v>
      </c>
      <c r="C25" s="68" t="s">
        <v>294</v>
      </c>
      <c r="D25" s="69">
        <v>1</v>
      </c>
      <c r="E25" s="70">
        <f t="shared" si="0"/>
        <v>15910.7</v>
      </c>
      <c r="F25" s="70">
        <v>12239</v>
      </c>
      <c r="G25" s="70">
        <v>0</v>
      </c>
      <c r="H25" s="70">
        <f t="shared" si="1"/>
        <v>3671.7</v>
      </c>
      <c r="I25" s="70">
        <v>100</v>
      </c>
      <c r="J25" s="70">
        <v>2</v>
      </c>
      <c r="K25" s="73">
        <f>E25*D25*(I25/100+J25)*9</f>
        <v>429588.9</v>
      </c>
      <c r="L25" s="14"/>
    </row>
    <row r="26" spans="2:12" ht="42.6" thickBot="1" x14ac:dyDescent="0.35">
      <c r="B26" s="67">
        <v>5</v>
      </c>
      <c r="C26" s="362" t="s">
        <v>294</v>
      </c>
      <c r="D26" s="69">
        <v>1</v>
      </c>
      <c r="E26" s="70">
        <f>SUM(F26:H26)</f>
        <v>16516.5</v>
      </c>
      <c r="F26" s="70">
        <v>12705</v>
      </c>
      <c r="G26" s="70">
        <v>0</v>
      </c>
      <c r="H26" s="70">
        <f t="shared" si="1"/>
        <v>3811.5</v>
      </c>
      <c r="I26" s="70">
        <v>100</v>
      </c>
      <c r="J26" s="70">
        <v>2</v>
      </c>
      <c r="K26" s="73">
        <f>E26*D26*(I26/100+J26)*3</f>
        <v>148648.5</v>
      </c>
      <c r="L26" s="14"/>
    </row>
    <row r="27" spans="2:12" ht="16.2" thickBot="1" x14ac:dyDescent="0.35">
      <c r="B27" s="67">
        <v>6</v>
      </c>
      <c r="C27" s="68" t="s">
        <v>295</v>
      </c>
      <c r="D27" s="69">
        <v>1</v>
      </c>
      <c r="E27" s="70">
        <f t="shared" si="0"/>
        <v>15910.7</v>
      </c>
      <c r="F27" s="70">
        <v>12239</v>
      </c>
      <c r="G27" s="70">
        <v>0</v>
      </c>
      <c r="H27" s="70">
        <f t="shared" si="1"/>
        <v>3671.7</v>
      </c>
      <c r="I27" s="70">
        <v>100</v>
      </c>
      <c r="J27" s="70">
        <v>2</v>
      </c>
      <c r="K27" s="73">
        <f>E27*D27*(I27/100+J27)*9</f>
        <v>429588.9</v>
      </c>
      <c r="L27" s="14"/>
    </row>
    <row r="28" spans="2:12" ht="16.2" thickBot="1" x14ac:dyDescent="0.35">
      <c r="B28" s="67">
        <v>6</v>
      </c>
      <c r="C28" s="362" t="s">
        <v>295</v>
      </c>
      <c r="D28" s="69">
        <v>1</v>
      </c>
      <c r="E28" s="70">
        <f>SUM(F28:H28)</f>
        <v>16516.5</v>
      </c>
      <c r="F28" s="70">
        <v>12705</v>
      </c>
      <c r="G28" s="70">
        <v>0</v>
      </c>
      <c r="H28" s="70">
        <f t="shared" si="1"/>
        <v>3811.5</v>
      </c>
      <c r="I28" s="70">
        <v>100</v>
      </c>
      <c r="J28" s="70">
        <v>2</v>
      </c>
      <c r="K28" s="73">
        <f>E28*D28*(I28/100+J28)*3</f>
        <v>148648.5</v>
      </c>
      <c r="L28" s="14"/>
    </row>
    <row r="29" spans="2:12" ht="16.2" thickBot="1" x14ac:dyDescent="0.35">
      <c r="B29" s="67">
        <v>7</v>
      </c>
      <c r="C29" s="68" t="s">
        <v>296</v>
      </c>
      <c r="D29" s="69">
        <v>0.5</v>
      </c>
      <c r="E29" s="70">
        <f t="shared" si="0"/>
        <v>15912</v>
      </c>
      <c r="F29" s="70">
        <v>12240</v>
      </c>
      <c r="G29" s="70">
        <v>0</v>
      </c>
      <c r="H29" s="70">
        <f t="shared" si="1"/>
        <v>3672</v>
      </c>
      <c r="I29" s="70">
        <v>100</v>
      </c>
      <c r="J29" s="70">
        <v>2</v>
      </c>
      <c r="K29" s="73">
        <f>E29*D29*(I29/100+J29)*9</f>
        <v>214812</v>
      </c>
      <c r="L29" s="14"/>
    </row>
    <row r="30" spans="2:12" ht="16.2" thickBot="1" x14ac:dyDescent="0.35">
      <c r="B30" s="67">
        <v>7</v>
      </c>
      <c r="C30" s="68" t="s">
        <v>296</v>
      </c>
      <c r="D30" s="69">
        <v>0.5</v>
      </c>
      <c r="E30" s="70">
        <f>SUM(F30:H30)</f>
        <v>16517.8</v>
      </c>
      <c r="F30" s="70">
        <v>12706</v>
      </c>
      <c r="G30" s="70">
        <v>0</v>
      </c>
      <c r="H30" s="70">
        <f t="shared" si="1"/>
        <v>3811.7999999999997</v>
      </c>
      <c r="I30" s="70">
        <v>100</v>
      </c>
      <c r="J30" s="70">
        <v>2</v>
      </c>
      <c r="K30" s="73">
        <f>E30*D30*(I30/100+J30)*3</f>
        <v>74330.099999999991</v>
      </c>
      <c r="L30" s="14"/>
    </row>
    <row r="31" spans="2:12" ht="28.8" thickBot="1" x14ac:dyDescent="0.35">
      <c r="B31" s="67">
        <v>8</v>
      </c>
      <c r="C31" s="362" t="s">
        <v>297</v>
      </c>
      <c r="D31" s="69">
        <v>4</v>
      </c>
      <c r="E31" s="70">
        <f t="shared" si="0"/>
        <v>15695.5</v>
      </c>
      <c r="F31" s="70">
        <v>10515</v>
      </c>
      <c r="G31" s="70">
        <v>2026</v>
      </c>
      <c r="H31" s="70">
        <f t="shared" si="1"/>
        <v>3154.5</v>
      </c>
      <c r="I31" s="70">
        <v>100</v>
      </c>
      <c r="J31" s="70">
        <v>2</v>
      </c>
      <c r="K31" s="73">
        <f>E31*D31*(I31/100+J31)*9</f>
        <v>1695114</v>
      </c>
      <c r="L31" s="14"/>
    </row>
    <row r="32" spans="2:12" ht="28.8" thickBot="1" x14ac:dyDescent="0.35">
      <c r="B32" s="67">
        <v>8</v>
      </c>
      <c r="C32" s="362" t="s">
        <v>297</v>
      </c>
      <c r="D32" s="69">
        <v>4</v>
      </c>
      <c r="E32" s="70">
        <f>SUM(F32:H32)</f>
        <v>16291.5</v>
      </c>
      <c r="F32" s="70">
        <v>10915</v>
      </c>
      <c r="G32" s="70">
        <v>2102</v>
      </c>
      <c r="H32" s="70">
        <f t="shared" si="1"/>
        <v>3274.5</v>
      </c>
      <c r="I32" s="70">
        <v>100</v>
      </c>
      <c r="J32" s="70">
        <v>2</v>
      </c>
      <c r="K32" s="73">
        <f>E32*D32*(I32/100+J32)*3</f>
        <v>586494</v>
      </c>
      <c r="L32" s="14"/>
    </row>
    <row r="33" spans="2:12" ht="16.2" thickBot="1" x14ac:dyDescent="0.35">
      <c r="B33" s="67">
        <v>9</v>
      </c>
      <c r="C33" s="362" t="s">
        <v>298</v>
      </c>
      <c r="D33" s="69">
        <v>2.97</v>
      </c>
      <c r="E33" s="70">
        <f t="shared" si="0"/>
        <v>12395.2</v>
      </c>
      <c r="F33" s="70">
        <v>8304</v>
      </c>
      <c r="G33" s="70">
        <v>1600</v>
      </c>
      <c r="H33" s="70">
        <f t="shared" si="1"/>
        <v>2491.1999999999998</v>
      </c>
      <c r="I33" s="70">
        <v>100</v>
      </c>
      <c r="J33" s="70">
        <v>2</v>
      </c>
      <c r="K33" s="73">
        <f>E33*D33*(I33/100+J33)*9</f>
        <v>993971.08800000022</v>
      </c>
      <c r="L33" s="14"/>
    </row>
    <row r="34" spans="2:12" ht="16.2" thickBot="1" x14ac:dyDescent="0.35">
      <c r="B34" s="67">
        <v>9</v>
      </c>
      <c r="C34" s="362" t="s">
        <v>298</v>
      </c>
      <c r="D34" s="69">
        <v>2.97</v>
      </c>
      <c r="E34" s="70">
        <f>SUM(F34:H34)</f>
        <v>12868</v>
      </c>
      <c r="F34" s="70">
        <v>8620</v>
      </c>
      <c r="G34" s="70">
        <v>1662</v>
      </c>
      <c r="H34" s="70">
        <f t="shared" si="1"/>
        <v>2586</v>
      </c>
      <c r="I34" s="70">
        <v>100</v>
      </c>
      <c r="J34" s="70">
        <v>2</v>
      </c>
      <c r="K34" s="73">
        <f>E34*D34*(I34/100+J34)*3</f>
        <v>343961.64</v>
      </c>
      <c r="L34" s="14"/>
    </row>
    <row r="35" spans="2:12" ht="28.8" thickBot="1" x14ac:dyDescent="0.35">
      <c r="B35" s="67">
        <v>10</v>
      </c>
      <c r="C35" s="362" t="s">
        <v>300</v>
      </c>
      <c r="D35" s="69">
        <v>1.5</v>
      </c>
      <c r="E35" s="70">
        <f t="shared" si="0"/>
        <v>12509.9</v>
      </c>
      <c r="F35" s="70">
        <v>9623</v>
      </c>
      <c r="G35" s="70">
        <v>0</v>
      </c>
      <c r="H35" s="70">
        <f t="shared" si="1"/>
        <v>2886.9</v>
      </c>
      <c r="I35" s="70">
        <v>100</v>
      </c>
      <c r="J35" s="70">
        <v>2</v>
      </c>
      <c r="K35" s="73">
        <f>E35*D35*(I35/100+J35)*9</f>
        <v>506650.94999999995</v>
      </c>
      <c r="L35" s="14"/>
    </row>
    <row r="36" spans="2:12" ht="28.8" thickBot="1" x14ac:dyDescent="0.35">
      <c r="B36" s="67">
        <v>10</v>
      </c>
      <c r="C36" s="362" t="s">
        <v>300</v>
      </c>
      <c r="D36" s="69">
        <v>1.5</v>
      </c>
      <c r="E36" s="70">
        <f>SUM(F36:H36)</f>
        <v>12985.696</v>
      </c>
      <c r="F36" s="70">
        <v>9989</v>
      </c>
      <c r="G36" s="70">
        <v>0</v>
      </c>
      <c r="H36" s="70">
        <f>F36*0.3-0.004</f>
        <v>2996.6959999999999</v>
      </c>
      <c r="I36" s="70">
        <v>100</v>
      </c>
      <c r="J36" s="70">
        <v>2</v>
      </c>
      <c r="K36" s="73">
        <f>E36*D36*(I36/100+J36)*3</f>
        <v>175306.89600000001</v>
      </c>
      <c r="L36" s="14"/>
    </row>
    <row r="37" spans="2:12" ht="16.5" customHeight="1" thickBot="1" x14ac:dyDescent="0.35">
      <c r="B37" s="67">
        <v>11</v>
      </c>
      <c r="C37" s="68" t="s">
        <v>301</v>
      </c>
      <c r="D37" s="69">
        <v>2.77</v>
      </c>
      <c r="E37" s="70">
        <f t="shared" si="0"/>
        <v>11755.194599999999</v>
      </c>
      <c r="F37" s="70">
        <v>8304</v>
      </c>
      <c r="G37" s="70">
        <v>960</v>
      </c>
      <c r="H37" s="70">
        <f>F37*0.3-0.0054</f>
        <v>2491.1945999999998</v>
      </c>
      <c r="I37" s="70">
        <v>100</v>
      </c>
      <c r="J37" s="70">
        <v>2</v>
      </c>
      <c r="K37" s="73">
        <f>E37*D37*(I37/100+J37)*9</f>
        <v>879171.00413400005</v>
      </c>
      <c r="L37" s="14"/>
    </row>
    <row r="38" spans="2:12" ht="16.5" customHeight="1" thickBot="1" x14ac:dyDescent="0.35">
      <c r="B38" s="67">
        <v>11</v>
      </c>
      <c r="C38" s="362" t="s">
        <v>301</v>
      </c>
      <c r="D38" s="69">
        <v>2.77</v>
      </c>
      <c r="E38" s="70">
        <f>SUM(F38:H38)</f>
        <v>12203.1605</v>
      </c>
      <c r="F38" s="70">
        <v>8620</v>
      </c>
      <c r="G38" s="70">
        <v>997</v>
      </c>
      <c r="H38" s="70">
        <f>F38*0.3+0.1605</f>
        <v>2586.1605</v>
      </c>
      <c r="I38" s="70">
        <v>100</v>
      </c>
      <c r="J38" s="70">
        <v>2</v>
      </c>
      <c r="K38" s="73">
        <f>E38*D38*(I38/100+J38)*3</f>
        <v>304224.79126500001</v>
      </c>
      <c r="L38" s="14"/>
    </row>
    <row r="39" spans="2:12" ht="30.75" customHeight="1" thickBot="1" x14ac:dyDescent="0.35">
      <c r="B39" s="67">
        <v>12</v>
      </c>
      <c r="C39" s="68" t="s">
        <v>302</v>
      </c>
      <c r="D39" s="69">
        <v>0.5</v>
      </c>
      <c r="E39" s="70">
        <f t="shared" si="0"/>
        <v>15758.197</v>
      </c>
      <c r="F39" s="70">
        <v>11938</v>
      </c>
      <c r="G39" s="70"/>
      <c r="H39" s="70">
        <f>F39*0.32+0.037</f>
        <v>3820.1969999999997</v>
      </c>
      <c r="I39" s="70">
        <v>100</v>
      </c>
      <c r="J39" s="70">
        <v>2</v>
      </c>
      <c r="K39" s="73">
        <f>E39*D39*(I39/100+J39)*9</f>
        <v>212735.65950000001</v>
      </c>
      <c r="L39" s="14"/>
    </row>
    <row r="40" spans="2:12" ht="30.75" customHeight="1" thickBot="1" x14ac:dyDescent="0.35">
      <c r="B40" s="67">
        <v>12</v>
      </c>
      <c r="C40" s="362" t="s">
        <v>302</v>
      </c>
      <c r="D40" s="69">
        <v>0.5</v>
      </c>
      <c r="E40" s="70">
        <f>SUM(F40:H40)</f>
        <v>16357.552</v>
      </c>
      <c r="F40" s="70">
        <v>12392</v>
      </c>
      <c r="G40" s="70"/>
      <c r="H40" s="70">
        <f>F40*0.32+0.112</f>
        <v>3965.5520000000001</v>
      </c>
      <c r="I40" s="70">
        <v>100</v>
      </c>
      <c r="J40" s="70">
        <v>2</v>
      </c>
      <c r="K40" s="73">
        <f>E40*D40*(I40/100+J40)*3</f>
        <v>73608.983999999997</v>
      </c>
      <c r="L40" s="14"/>
    </row>
    <row r="41" spans="2:12" ht="30.75" customHeight="1" thickBot="1" x14ac:dyDescent="0.35">
      <c r="B41" s="67">
        <v>13</v>
      </c>
      <c r="C41" s="68" t="s">
        <v>303</v>
      </c>
      <c r="D41" s="69">
        <v>2</v>
      </c>
      <c r="E41" s="70">
        <f t="shared" si="0"/>
        <v>16355.034</v>
      </c>
      <c r="F41" s="70">
        <v>11128</v>
      </c>
      <c r="G41" s="70">
        <v>0</v>
      </c>
      <c r="H41" s="70">
        <f>F41*0.32+1666.074</f>
        <v>5227.0339999999997</v>
      </c>
      <c r="I41" s="70">
        <v>100</v>
      </c>
      <c r="J41" s="70">
        <v>2</v>
      </c>
      <c r="K41" s="73">
        <f>E41*D41*(I41/100+J41)*9</f>
        <v>883171.83600000001</v>
      </c>
      <c r="L41" s="14"/>
    </row>
    <row r="42" spans="2:12" ht="30.75" customHeight="1" thickBot="1" x14ac:dyDescent="0.35">
      <c r="B42" s="67">
        <v>13</v>
      </c>
      <c r="C42" s="362" t="s">
        <v>303</v>
      </c>
      <c r="D42" s="69">
        <v>2</v>
      </c>
      <c r="E42" s="70">
        <f>SUM(F42:H42)</f>
        <v>16978.473299999998</v>
      </c>
      <c r="F42" s="70">
        <v>11552</v>
      </c>
      <c r="G42" s="70">
        <v>0</v>
      </c>
      <c r="H42" s="70">
        <f>F42*0.32+1729.8333</f>
        <v>5426.4732999999997</v>
      </c>
      <c r="I42" s="70">
        <v>100</v>
      </c>
      <c r="J42" s="70">
        <v>2</v>
      </c>
      <c r="K42" s="73">
        <f>E42*D42*(I42/100+J42)*3</f>
        <v>305612.51939999999</v>
      </c>
      <c r="L42" s="14"/>
    </row>
    <row r="43" spans="2:12" ht="30.75" customHeight="1" thickBot="1" x14ac:dyDescent="0.35">
      <c r="B43" s="67">
        <v>14</v>
      </c>
      <c r="C43" s="362" t="s">
        <v>304</v>
      </c>
      <c r="D43" s="69">
        <v>7.3</v>
      </c>
      <c r="E43" s="70">
        <f t="shared" si="0"/>
        <v>18289.559999999998</v>
      </c>
      <c r="F43" s="70">
        <v>11128</v>
      </c>
      <c r="G43" s="70"/>
      <c r="H43" s="70">
        <f>F43*0.32+3600.6</f>
        <v>7161.5599999999995</v>
      </c>
      <c r="I43" s="70">
        <v>100</v>
      </c>
      <c r="J43" s="70">
        <v>2</v>
      </c>
      <c r="K43" s="73">
        <f>E43*D43*(I43/100+J43)*9</f>
        <v>3604872.2759999996</v>
      </c>
      <c r="L43" s="14"/>
    </row>
    <row r="44" spans="2:12" ht="30.75" customHeight="1" thickBot="1" x14ac:dyDescent="0.35">
      <c r="B44" s="67">
        <v>14</v>
      </c>
      <c r="C44" s="362" t="s">
        <v>304</v>
      </c>
      <c r="D44" s="69">
        <v>7.3</v>
      </c>
      <c r="E44" s="70">
        <f>SUM(F44:H44)</f>
        <v>18851.431</v>
      </c>
      <c r="F44" s="70">
        <v>11552</v>
      </c>
      <c r="G44" s="70"/>
      <c r="H44" s="70">
        <f>F44*0.32+3602.791</f>
        <v>7299.4310000000005</v>
      </c>
      <c r="I44" s="70">
        <v>100</v>
      </c>
      <c r="J44" s="70">
        <v>2</v>
      </c>
      <c r="K44" s="73">
        <f>E44*D44*(I44/100+J44)*3</f>
        <v>1238539.0167</v>
      </c>
      <c r="L44" s="14"/>
    </row>
    <row r="45" spans="2:12" ht="45.75" customHeight="1" thickBot="1" x14ac:dyDescent="0.35">
      <c r="B45" s="67">
        <v>15</v>
      </c>
      <c r="C45" s="68" t="s">
        <v>317</v>
      </c>
      <c r="D45" s="69">
        <v>1</v>
      </c>
      <c r="E45" s="70">
        <f>F45+G45+H45</f>
        <v>13989.36</v>
      </c>
      <c r="F45" s="70">
        <v>10598</v>
      </c>
      <c r="G45" s="70"/>
      <c r="H45" s="70">
        <f>F45*0.32</f>
        <v>3391.36</v>
      </c>
      <c r="I45" s="70">
        <v>100</v>
      </c>
      <c r="J45" s="70">
        <v>2</v>
      </c>
      <c r="K45" s="73">
        <f>E45*D45*(I45/100+J45)*9</f>
        <v>377712.72000000003</v>
      </c>
      <c r="L45" s="14"/>
    </row>
    <row r="46" spans="2:12" ht="45.75" customHeight="1" thickBot="1" x14ac:dyDescent="0.35">
      <c r="B46" s="67">
        <v>15</v>
      </c>
      <c r="C46" s="68" t="s">
        <v>317</v>
      </c>
      <c r="D46" s="69">
        <v>1</v>
      </c>
      <c r="E46" s="70">
        <f>F46+G46+H46</f>
        <v>14522.64</v>
      </c>
      <c r="F46" s="70">
        <v>11002</v>
      </c>
      <c r="G46" s="70"/>
      <c r="H46" s="70">
        <f>F46*0.32</f>
        <v>3520.64</v>
      </c>
      <c r="I46" s="70">
        <v>100</v>
      </c>
      <c r="J46" s="70">
        <v>2</v>
      </c>
      <c r="K46" s="73">
        <f>E46*D46*(I46/100+J46)*3+17</f>
        <v>130720.76</v>
      </c>
      <c r="L46" s="14"/>
    </row>
    <row r="47" spans="2:12" ht="16.5" customHeight="1" thickBot="1" x14ac:dyDescent="0.35">
      <c r="B47" s="67"/>
      <c r="C47" s="68"/>
      <c r="D47" s="69"/>
      <c r="E47" s="70"/>
      <c r="F47" s="70"/>
      <c r="G47" s="70"/>
      <c r="H47" s="70"/>
      <c r="I47" s="70"/>
      <c r="J47" s="70"/>
      <c r="K47" s="73"/>
      <c r="L47" s="14"/>
    </row>
    <row r="48" spans="2:12" ht="16.5" customHeight="1" thickBot="1" x14ac:dyDescent="0.35">
      <c r="B48" s="966" t="s">
        <v>8</v>
      </c>
      <c r="C48" s="967"/>
      <c r="D48" s="71" t="s">
        <v>9</v>
      </c>
      <c r="E48" s="74">
        <f>SUM(E17:E47)</f>
        <v>480411.98680000001</v>
      </c>
      <c r="F48" s="72" t="s">
        <v>9</v>
      </c>
      <c r="G48" s="72" t="s">
        <v>9</v>
      </c>
      <c r="H48" s="72" t="s">
        <v>9</v>
      </c>
      <c r="I48" s="72" t="s">
        <v>9</v>
      </c>
      <c r="J48" s="72" t="s">
        <v>9</v>
      </c>
      <c r="K48" s="74">
        <f>SUM(K17:K47)+2609070</f>
        <v>18844070.004148997</v>
      </c>
      <c r="L48" s="14"/>
    </row>
    <row r="49" spans="2:14" ht="48.75" customHeight="1" thickBot="1" x14ac:dyDescent="0.35">
      <c r="B49" s="960" t="s">
        <v>351</v>
      </c>
      <c r="C49" s="961"/>
      <c r="D49" s="961"/>
      <c r="E49" s="961"/>
      <c r="F49" s="961"/>
      <c r="G49" s="961"/>
      <c r="H49" s="961"/>
      <c r="I49" s="961"/>
      <c r="J49" s="962"/>
      <c r="K49" s="169">
        <v>50000</v>
      </c>
      <c r="L49" s="170"/>
      <c r="M49" s="172"/>
      <c r="N49" s="171"/>
    </row>
    <row r="50" spans="2:14" x14ac:dyDescent="0.3">
      <c r="M50" s="172"/>
    </row>
    <row r="52" spans="2:14" x14ac:dyDescent="0.3">
      <c r="G52" s="171"/>
    </row>
  </sheetData>
  <mergeCells count="21">
    <mergeCell ref="B1:K1"/>
    <mergeCell ref="F13:F15"/>
    <mergeCell ref="B2:K2"/>
    <mergeCell ref="H13:H15"/>
    <mergeCell ref="B3:D3"/>
    <mergeCell ref="C4:D4"/>
    <mergeCell ref="F5:K5"/>
    <mergeCell ref="B5:E5"/>
    <mergeCell ref="B7:K7"/>
    <mergeCell ref="K9:K15"/>
    <mergeCell ref="I9:I15"/>
    <mergeCell ref="E9:H11"/>
    <mergeCell ref="E12:E15"/>
    <mergeCell ref="F12:H12"/>
    <mergeCell ref="B9:B15"/>
    <mergeCell ref="B49:J49"/>
    <mergeCell ref="C9:C15"/>
    <mergeCell ref="B48:C48"/>
    <mergeCell ref="J9:J15"/>
    <mergeCell ref="G13:G15"/>
    <mergeCell ref="D9:D15"/>
  </mergeCells>
  <pageMargins left="0.70866141732283472" right="0.70866141732283472" top="0.74803149606299213" bottom="0.74803149606299213" header="0.31496062992125984" footer="0.31496062992125984"/>
  <pageSetup paperSize="9" scale="59" orientation="portrait" horizontalDpi="180" verticalDpi="18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39"/>
  <sheetViews>
    <sheetView topLeftCell="E37" workbookViewId="0">
      <selection activeCell="J18" sqref="J18"/>
    </sheetView>
  </sheetViews>
  <sheetFormatPr defaultRowHeight="14.4" x14ac:dyDescent="0.3"/>
  <cols>
    <col min="3" max="3" width="14.5546875" customWidth="1"/>
    <col min="4" max="4" width="40.44140625" customWidth="1"/>
    <col min="5" max="5" width="22.109375" customWidth="1"/>
    <col min="6" max="6" width="14.109375" customWidth="1"/>
    <col min="7" max="7" width="19.44140625" customWidth="1"/>
  </cols>
  <sheetData>
    <row r="2" spans="2:12" ht="15.6" x14ac:dyDescent="0.3">
      <c r="B2" s="1016" t="s">
        <v>71</v>
      </c>
      <c r="C2" s="1016"/>
      <c r="D2" s="1016"/>
      <c r="E2" s="1016"/>
      <c r="F2" s="1016"/>
      <c r="G2" s="1016"/>
      <c r="H2" s="38"/>
    </row>
    <row r="4" spans="2:12" s="27" customFormat="1" ht="17.25" customHeight="1" thickBot="1" x14ac:dyDescent="0.35">
      <c r="B4" s="970" t="s">
        <v>0</v>
      </c>
      <c r="C4" s="970"/>
      <c r="D4" s="28">
        <v>244</v>
      </c>
      <c r="E4" s="25"/>
      <c r="F4" s="26"/>
      <c r="G4" s="26"/>
      <c r="H4" s="26"/>
      <c r="I4" s="26"/>
      <c r="J4" s="26"/>
      <c r="K4" s="26"/>
      <c r="L4" s="26"/>
    </row>
    <row r="6" spans="2:12" s="27" customFormat="1" ht="18" customHeight="1" thickBot="1" x14ac:dyDescent="0.35">
      <c r="B6" s="970" t="s">
        <v>1</v>
      </c>
      <c r="C6" s="970"/>
      <c r="D6" s="970"/>
      <c r="E6" s="1010" t="s">
        <v>184</v>
      </c>
      <c r="F6" s="1010"/>
      <c r="G6" s="1010"/>
      <c r="H6" s="23"/>
      <c r="I6" s="23"/>
      <c r="J6" s="23"/>
      <c r="K6" s="23"/>
      <c r="L6" s="26"/>
    </row>
    <row r="8" spans="2:12" ht="15.6" x14ac:dyDescent="0.3">
      <c r="B8" s="969" t="s">
        <v>102</v>
      </c>
      <c r="C8" s="969"/>
      <c r="D8" s="969"/>
      <c r="E8" s="969"/>
      <c r="F8" s="969"/>
      <c r="G8" s="969"/>
    </row>
    <row r="10" spans="2:12" ht="15" thickBot="1" x14ac:dyDescent="0.35">
      <c r="B10" s="53"/>
      <c r="C10" s="53"/>
      <c r="D10" s="53"/>
      <c r="E10" s="53"/>
      <c r="F10" s="53"/>
      <c r="G10" s="53"/>
    </row>
    <row r="11" spans="2:12" ht="31.8" thickBot="1" x14ac:dyDescent="0.35">
      <c r="B11" s="34" t="s">
        <v>17</v>
      </c>
      <c r="C11" s="998" t="s">
        <v>20</v>
      </c>
      <c r="D11" s="999"/>
      <c r="E11" s="52" t="s">
        <v>87</v>
      </c>
      <c r="F11" s="52" t="s">
        <v>88</v>
      </c>
      <c r="G11" s="52" t="s">
        <v>89</v>
      </c>
    </row>
    <row r="12" spans="2:12" ht="16.2" thickBot="1" x14ac:dyDescent="0.35">
      <c r="B12" s="55">
        <v>1</v>
      </c>
      <c r="C12" s="998">
        <v>2</v>
      </c>
      <c r="D12" s="999"/>
      <c r="E12" s="58">
        <v>3</v>
      </c>
      <c r="F12" s="58">
        <v>4</v>
      </c>
      <c r="G12" s="58">
        <v>5</v>
      </c>
    </row>
    <row r="13" spans="2:12" ht="33.75" customHeight="1" thickBot="1" x14ac:dyDescent="0.35">
      <c r="B13" s="104">
        <v>1</v>
      </c>
      <c r="C13" s="996" t="s">
        <v>90</v>
      </c>
      <c r="D13" s="997"/>
      <c r="E13" s="58" t="s">
        <v>9</v>
      </c>
      <c r="F13" s="58" t="s">
        <v>9</v>
      </c>
      <c r="G13" s="60">
        <f>SUM(G15:G19)</f>
        <v>0</v>
      </c>
    </row>
    <row r="14" spans="2:12" ht="15.6" x14ac:dyDescent="0.3">
      <c r="B14" s="106"/>
      <c r="C14" s="107"/>
      <c r="D14" s="89" t="s">
        <v>7</v>
      </c>
      <c r="E14" s="108"/>
      <c r="F14" s="108"/>
      <c r="G14" s="77"/>
    </row>
    <row r="15" spans="2:12" ht="71.25" customHeight="1" thickBot="1" x14ac:dyDescent="0.35">
      <c r="B15" s="109" t="s">
        <v>156</v>
      </c>
      <c r="C15" s="110"/>
      <c r="D15" s="111" t="s">
        <v>91</v>
      </c>
      <c r="E15" s="112" t="s">
        <v>218</v>
      </c>
      <c r="F15" s="113"/>
      <c r="G15" s="114"/>
    </row>
    <row r="16" spans="2:12" ht="63" thickBot="1" x14ac:dyDescent="0.35">
      <c r="B16" s="109" t="s">
        <v>166</v>
      </c>
      <c r="C16" s="110"/>
      <c r="D16" s="111" t="s">
        <v>92</v>
      </c>
      <c r="E16" s="112" t="s">
        <v>218</v>
      </c>
      <c r="F16" s="113"/>
      <c r="G16" s="114"/>
    </row>
    <row r="17" spans="2:7" ht="47.4" thickBot="1" x14ac:dyDescent="0.35">
      <c r="B17" s="109" t="s">
        <v>167</v>
      </c>
      <c r="C17" s="110"/>
      <c r="D17" s="111" t="s">
        <v>93</v>
      </c>
      <c r="E17" s="112" t="s">
        <v>219</v>
      </c>
      <c r="F17" s="113"/>
      <c r="G17" s="114"/>
    </row>
    <row r="18" spans="2:7" ht="78.599999999999994" thickBot="1" x14ac:dyDescent="0.35">
      <c r="B18" s="109" t="s">
        <v>168</v>
      </c>
      <c r="C18" s="110"/>
      <c r="D18" s="111" t="s">
        <v>94</v>
      </c>
      <c r="E18" s="112" t="s">
        <v>220</v>
      </c>
      <c r="F18" s="113"/>
      <c r="G18" s="114"/>
    </row>
    <row r="19" spans="2:7" ht="80.25" customHeight="1" thickBot="1" x14ac:dyDescent="0.35">
      <c r="B19" s="109" t="s">
        <v>169</v>
      </c>
      <c r="C19" s="115"/>
      <c r="D19" s="116"/>
      <c r="E19" s="100"/>
      <c r="F19" s="71"/>
      <c r="G19" s="76"/>
    </row>
    <row r="20" spans="2:7" ht="16.5" customHeight="1" thickBot="1" x14ac:dyDescent="0.35">
      <c r="B20" s="104">
        <v>2</v>
      </c>
      <c r="C20" s="996" t="s">
        <v>95</v>
      </c>
      <c r="D20" s="997"/>
      <c r="E20" s="58" t="s">
        <v>9</v>
      </c>
      <c r="F20" s="58" t="s">
        <v>9</v>
      </c>
      <c r="G20" s="60">
        <f>SUM(G22:G24)</f>
        <v>0</v>
      </c>
    </row>
    <row r="21" spans="2:7" ht="15.6" x14ac:dyDescent="0.3">
      <c r="B21" s="105"/>
      <c r="C21" s="102"/>
      <c r="D21" s="19" t="s">
        <v>7</v>
      </c>
      <c r="E21" s="79"/>
      <c r="F21" s="79"/>
      <c r="G21" s="75"/>
    </row>
    <row r="22" spans="2:7" ht="53.25" customHeight="1" thickBot="1" x14ac:dyDescent="0.35">
      <c r="B22" s="109" t="s">
        <v>157</v>
      </c>
      <c r="C22" s="115"/>
      <c r="D22" s="116" t="s">
        <v>96</v>
      </c>
      <c r="E22" s="111"/>
      <c r="F22" s="113"/>
      <c r="G22" s="114"/>
    </row>
    <row r="23" spans="2:7" ht="44.25" customHeight="1" thickBot="1" x14ac:dyDescent="0.35">
      <c r="B23" s="109" t="s">
        <v>158</v>
      </c>
      <c r="C23" s="115"/>
      <c r="D23" s="116" t="s">
        <v>97</v>
      </c>
      <c r="E23" s="111"/>
      <c r="F23" s="113"/>
      <c r="G23" s="114"/>
    </row>
    <row r="24" spans="2:7" ht="49.5" customHeight="1" thickBot="1" x14ac:dyDescent="0.35">
      <c r="B24" s="109" t="s">
        <v>159</v>
      </c>
      <c r="C24" s="115"/>
      <c r="D24" s="116"/>
      <c r="E24" s="111"/>
      <c r="F24" s="113"/>
      <c r="G24" s="114"/>
    </row>
    <row r="25" spans="2:7" ht="16.2" thickBot="1" x14ac:dyDescent="0.35">
      <c r="B25" s="104">
        <v>3</v>
      </c>
      <c r="C25" s="996" t="s">
        <v>98</v>
      </c>
      <c r="D25" s="997"/>
      <c r="E25" s="58" t="s">
        <v>9</v>
      </c>
      <c r="F25" s="58" t="s">
        <v>9</v>
      </c>
      <c r="G25" s="60">
        <f>SUM(G27:G32)</f>
        <v>0</v>
      </c>
    </row>
    <row r="26" spans="2:7" ht="15.6" x14ac:dyDescent="0.3">
      <c r="B26" s="105"/>
      <c r="C26" s="102"/>
      <c r="D26" s="19" t="s">
        <v>7</v>
      </c>
      <c r="E26" s="79"/>
      <c r="F26" s="79"/>
      <c r="G26" s="75"/>
    </row>
    <row r="27" spans="2:7" ht="78.599999999999994" thickBot="1" x14ac:dyDescent="0.35">
      <c r="B27" s="109" t="s">
        <v>196</v>
      </c>
      <c r="C27" s="115"/>
      <c r="D27" s="116" t="s">
        <v>99</v>
      </c>
      <c r="E27" s="111" t="s">
        <v>220</v>
      </c>
      <c r="F27" s="113"/>
      <c r="G27" s="114"/>
    </row>
    <row r="28" spans="2:7" ht="78.599999999999994" thickBot="1" x14ac:dyDescent="0.35">
      <c r="B28" s="109" t="s">
        <v>197</v>
      </c>
      <c r="C28" s="115"/>
      <c r="D28" s="116" t="s">
        <v>100</v>
      </c>
      <c r="E28" s="111" t="s">
        <v>220</v>
      </c>
      <c r="F28" s="113"/>
      <c r="G28" s="114"/>
    </row>
    <row r="29" spans="2:7" ht="74.25" customHeight="1" thickBot="1" x14ac:dyDescent="0.35">
      <c r="B29" s="109" t="s">
        <v>198</v>
      </c>
      <c r="C29" s="115"/>
      <c r="D29" s="116"/>
      <c r="E29" s="111"/>
      <c r="F29" s="113"/>
      <c r="G29" s="114"/>
    </row>
    <row r="30" spans="2:7" ht="76.5" customHeight="1" thickBot="1" x14ac:dyDescent="0.35">
      <c r="B30" s="109" t="s">
        <v>199</v>
      </c>
      <c r="C30" s="115"/>
      <c r="D30" s="116"/>
      <c r="E30" s="111"/>
      <c r="F30" s="113"/>
      <c r="G30" s="114"/>
    </row>
    <row r="31" spans="2:7" ht="74.25" customHeight="1" thickBot="1" x14ac:dyDescent="0.35">
      <c r="B31" s="109" t="s">
        <v>200</v>
      </c>
      <c r="C31" s="115"/>
      <c r="D31" s="116"/>
      <c r="E31" s="111"/>
      <c r="F31" s="113"/>
      <c r="G31" s="114"/>
    </row>
    <row r="32" spans="2:7" ht="74.25" customHeight="1" thickBot="1" x14ac:dyDescent="0.35">
      <c r="B32" s="109" t="s">
        <v>201</v>
      </c>
      <c r="C32" s="115"/>
      <c r="D32" s="116"/>
      <c r="E32" s="111"/>
      <c r="F32" s="113"/>
      <c r="G32" s="114"/>
    </row>
    <row r="33" spans="2:7" ht="33" customHeight="1" thickBot="1" x14ac:dyDescent="0.35">
      <c r="B33" s="104">
        <v>4</v>
      </c>
      <c r="C33" s="996" t="s">
        <v>101</v>
      </c>
      <c r="D33" s="997"/>
      <c r="E33" s="58" t="s">
        <v>9</v>
      </c>
      <c r="F33" s="58" t="s">
        <v>9</v>
      </c>
      <c r="G33" s="60">
        <f>SUM(G35:G38)</f>
        <v>0</v>
      </c>
    </row>
    <row r="34" spans="2:7" ht="16.2" thickBot="1" x14ac:dyDescent="0.35">
      <c r="B34" s="104"/>
      <c r="C34" s="103"/>
      <c r="D34" s="56" t="s">
        <v>7</v>
      </c>
      <c r="E34" s="80"/>
      <c r="F34" s="80"/>
      <c r="G34" s="60"/>
    </row>
    <row r="35" spans="2:7" ht="49.5" customHeight="1" thickBot="1" x14ac:dyDescent="0.35">
      <c r="B35" s="109" t="s">
        <v>203</v>
      </c>
      <c r="C35" s="115"/>
      <c r="D35" s="116"/>
      <c r="E35" s="100"/>
      <c r="F35" s="71"/>
      <c r="G35" s="76"/>
    </row>
    <row r="36" spans="2:7" ht="49.5" customHeight="1" thickBot="1" x14ac:dyDescent="0.35">
      <c r="B36" s="109" t="s">
        <v>204</v>
      </c>
      <c r="C36" s="115"/>
      <c r="D36" s="116"/>
      <c r="E36" s="100"/>
      <c r="F36" s="71"/>
      <c r="G36" s="76"/>
    </row>
    <row r="37" spans="2:7" ht="49.5" customHeight="1" thickBot="1" x14ac:dyDescent="0.35">
      <c r="B37" s="109" t="s">
        <v>205</v>
      </c>
      <c r="C37" s="115"/>
      <c r="D37" s="116"/>
      <c r="E37" s="100"/>
      <c r="F37" s="71"/>
      <c r="G37" s="76"/>
    </row>
    <row r="38" spans="2:7" ht="49.5" customHeight="1" thickBot="1" x14ac:dyDescent="0.35">
      <c r="B38" s="109" t="s">
        <v>206</v>
      </c>
      <c r="C38" s="115"/>
      <c r="D38" s="116"/>
      <c r="E38" s="100"/>
      <c r="F38" s="71"/>
      <c r="G38" s="76"/>
    </row>
    <row r="39" spans="2:7" ht="16.2" thickBot="1" x14ac:dyDescent="0.35">
      <c r="B39" s="104"/>
      <c r="C39" s="986" t="s">
        <v>8</v>
      </c>
      <c r="D39" s="987"/>
      <c r="E39" s="58" t="s">
        <v>9</v>
      </c>
      <c r="F39" s="58" t="s">
        <v>9</v>
      </c>
      <c r="G39" s="60">
        <f>G13+G20+G25+G33</f>
        <v>0</v>
      </c>
    </row>
  </sheetData>
  <sheetProtection password="F958" sheet="1"/>
  <mergeCells count="12">
    <mergeCell ref="C39:D39"/>
    <mergeCell ref="B2:G2"/>
    <mergeCell ref="B4:C4"/>
    <mergeCell ref="B6:D6"/>
    <mergeCell ref="E6:G6"/>
    <mergeCell ref="B8:G8"/>
    <mergeCell ref="C11:D11"/>
    <mergeCell ref="C12:D12"/>
    <mergeCell ref="C13:D13"/>
    <mergeCell ref="C20:D20"/>
    <mergeCell ref="C25:D25"/>
    <mergeCell ref="C33:D33"/>
  </mergeCells>
  <pageMargins left="0.70866141732283472" right="0.70866141732283472" top="0.74803149606299213" bottom="0.74803149606299213" header="0.31496062992125984" footer="0.31496062992125984"/>
  <pageSetup paperSize="9" scale="4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56"/>
  <sheetViews>
    <sheetView topLeftCell="A40" workbookViewId="0">
      <selection activeCell="P33" sqref="P33"/>
    </sheetView>
  </sheetViews>
  <sheetFormatPr defaultRowHeight="14.4" x14ac:dyDescent="0.3"/>
  <cols>
    <col min="3" max="3" width="14" customWidth="1"/>
    <col min="4" max="4" width="51.109375" customWidth="1"/>
    <col min="5" max="5" width="16.44140625" customWidth="1"/>
    <col min="6" max="6" width="19.4414062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6" spans="2:12" s="27" customFormat="1" ht="33.75" customHeight="1" thickBot="1" x14ac:dyDescent="0.35">
      <c r="B6" s="970" t="s">
        <v>1</v>
      </c>
      <c r="C6" s="970"/>
      <c r="D6" s="970"/>
      <c r="E6" s="1000" t="s">
        <v>184</v>
      </c>
      <c r="F6" s="1000"/>
      <c r="G6" s="23"/>
      <c r="H6" s="23"/>
      <c r="I6" s="23"/>
      <c r="J6" s="23"/>
      <c r="K6" s="23"/>
      <c r="L6" s="26"/>
    </row>
    <row r="8" spans="2:12" ht="15.6" x14ac:dyDescent="0.3">
      <c r="B8" s="969" t="s">
        <v>108</v>
      </c>
      <c r="C8" s="969"/>
      <c r="D8" s="969"/>
      <c r="E8" s="969"/>
      <c r="F8" s="969"/>
    </row>
    <row r="10" spans="2:12" ht="15" thickBot="1" x14ac:dyDescent="0.35">
      <c r="B10" s="53"/>
      <c r="C10" s="53"/>
      <c r="D10" s="53"/>
      <c r="E10" s="53"/>
      <c r="F10" s="53"/>
    </row>
    <row r="11" spans="2:12" ht="27.75" customHeight="1" x14ac:dyDescent="0.3">
      <c r="B11" s="54" t="s">
        <v>3</v>
      </c>
      <c r="C11" s="1025" t="s">
        <v>20</v>
      </c>
      <c r="D11" s="1026"/>
      <c r="E11" s="1014" t="s">
        <v>103</v>
      </c>
      <c r="F11" s="1014" t="s">
        <v>104</v>
      </c>
    </row>
    <row r="12" spans="2:12" ht="16.2" thickBot="1" x14ac:dyDescent="0.35">
      <c r="B12" s="55" t="s">
        <v>4</v>
      </c>
      <c r="C12" s="1027"/>
      <c r="D12" s="1028"/>
      <c r="E12" s="1015"/>
      <c r="F12" s="1015"/>
    </row>
    <row r="13" spans="2:12" ht="16.2" thickBot="1" x14ac:dyDescent="0.35">
      <c r="B13" s="55">
        <v>1</v>
      </c>
      <c r="C13" s="998">
        <v>2</v>
      </c>
      <c r="D13" s="999"/>
      <c r="E13" s="58">
        <v>3</v>
      </c>
      <c r="F13" s="58">
        <v>4</v>
      </c>
    </row>
    <row r="14" spans="2:12" ht="32.25" customHeight="1" thickBot="1" x14ac:dyDescent="0.35">
      <c r="B14" s="117">
        <v>1</v>
      </c>
      <c r="C14" s="992" t="s">
        <v>105</v>
      </c>
      <c r="D14" s="993"/>
      <c r="E14" s="58" t="s">
        <v>9</v>
      </c>
      <c r="F14" s="60">
        <f>SUM(F16:F17)</f>
        <v>0</v>
      </c>
    </row>
    <row r="15" spans="2:12" ht="16.2" thickBot="1" x14ac:dyDescent="0.35">
      <c r="B15" s="117"/>
      <c r="C15" s="103"/>
      <c r="D15" s="56" t="s">
        <v>82</v>
      </c>
      <c r="E15" s="80"/>
      <c r="F15" s="60"/>
    </row>
    <row r="16" spans="2:12" ht="33" customHeight="1" thickBot="1" x14ac:dyDescent="0.35">
      <c r="B16" s="119" t="s">
        <v>156</v>
      </c>
      <c r="C16" s="1023" t="s">
        <v>221</v>
      </c>
      <c r="D16" s="1024"/>
      <c r="E16" s="71"/>
      <c r="F16" s="76"/>
    </row>
    <row r="17" spans="2:6" ht="38.25" customHeight="1" thickBot="1" x14ac:dyDescent="0.35">
      <c r="B17" s="119" t="s">
        <v>166</v>
      </c>
      <c r="C17" s="1023"/>
      <c r="D17" s="1024"/>
      <c r="E17" s="71"/>
      <c r="F17" s="76"/>
    </row>
    <row r="18" spans="2:6" ht="34.5" customHeight="1" thickBot="1" x14ac:dyDescent="0.35">
      <c r="B18" s="117" t="s">
        <v>194</v>
      </c>
      <c r="C18" s="1021" t="s">
        <v>106</v>
      </c>
      <c r="D18" s="1022"/>
      <c r="E18" s="58" t="s">
        <v>9</v>
      </c>
      <c r="F18" s="60">
        <f>SUM(F20:F23)</f>
        <v>0</v>
      </c>
    </row>
    <row r="19" spans="2:6" ht="16.2" thickBot="1" x14ac:dyDescent="0.35">
      <c r="B19" s="117"/>
      <c r="C19" s="103"/>
      <c r="D19" s="56" t="s">
        <v>82</v>
      </c>
      <c r="E19" s="58"/>
      <c r="F19" s="60"/>
    </row>
    <row r="20" spans="2:6" ht="16.2" thickBot="1" x14ac:dyDescent="0.35">
      <c r="B20" s="119" t="s">
        <v>157</v>
      </c>
      <c r="C20" s="1023" t="s">
        <v>209</v>
      </c>
      <c r="D20" s="1024"/>
      <c r="E20" s="71"/>
      <c r="F20" s="76"/>
    </row>
    <row r="21" spans="2:6" ht="16.2" thickBot="1" x14ac:dyDescent="0.35">
      <c r="B21" s="119" t="s">
        <v>158</v>
      </c>
      <c r="C21" s="1023"/>
      <c r="D21" s="1024"/>
      <c r="E21" s="71"/>
      <c r="F21" s="76"/>
    </row>
    <row r="22" spans="2:6" ht="16.2" thickBot="1" x14ac:dyDescent="0.35">
      <c r="B22" s="119" t="s">
        <v>159</v>
      </c>
      <c r="C22" s="1023"/>
      <c r="D22" s="1024"/>
      <c r="E22" s="71"/>
      <c r="F22" s="76"/>
    </row>
    <row r="23" spans="2:6" ht="16.2" thickBot="1" x14ac:dyDescent="0.35">
      <c r="B23" s="119" t="s">
        <v>160</v>
      </c>
      <c r="C23" s="1023"/>
      <c r="D23" s="1024"/>
      <c r="E23" s="71"/>
      <c r="F23" s="76"/>
    </row>
    <row r="24" spans="2:6" ht="31.5" customHeight="1" thickBot="1" x14ac:dyDescent="0.35">
      <c r="B24" s="117" t="s">
        <v>195</v>
      </c>
      <c r="C24" s="1021" t="s">
        <v>242</v>
      </c>
      <c r="D24" s="1022"/>
      <c r="E24" s="58" t="s">
        <v>9</v>
      </c>
      <c r="F24" s="60">
        <f>SUM(F26:F29)</f>
        <v>0</v>
      </c>
    </row>
    <row r="25" spans="2:6" ht="15.6" x14ac:dyDescent="0.3">
      <c r="B25" s="118"/>
      <c r="C25" s="102"/>
      <c r="D25" s="19" t="s">
        <v>7</v>
      </c>
      <c r="E25" s="83"/>
      <c r="F25" s="75"/>
    </row>
    <row r="26" spans="2:6" ht="16.2" thickBot="1" x14ac:dyDescent="0.35">
      <c r="B26" s="119" t="s">
        <v>196</v>
      </c>
      <c r="C26" s="1029" t="s">
        <v>107</v>
      </c>
      <c r="D26" s="1030"/>
      <c r="E26" s="71"/>
      <c r="F26" s="76"/>
    </row>
    <row r="27" spans="2:6" ht="16.2" thickBot="1" x14ac:dyDescent="0.35">
      <c r="B27" s="119" t="s">
        <v>197</v>
      </c>
      <c r="C27" s="1023"/>
      <c r="D27" s="1024"/>
      <c r="E27" s="71"/>
      <c r="F27" s="76"/>
    </row>
    <row r="28" spans="2:6" ht="16.2" thickBot="1" x14ac:dyDescent="0.35">
      <c r="B28" s="119" t="s">
        <v>198</v>
      </c>
      <c r="C28" s="1023"/>
      <c r="D28" s="1024"/>
      <c r="E28" s="71"/>
      <c r="F28" s="76"/>
    </row>
    <row r="29" spans="2:6" ht="16.2" thickBot="1" x14ac:dyDescent="0.35">
      <c r="B29" s="119" t="s">
        <v>199</v>
      </c>
      <c r="C29" s="1023"/>
      <c r="D29" s="1024"/>
      <c r="E29" s="71"/>
      <c r="F29" s="76"/>
    </row>
    <row r="30" spans="2:6" ht="31.5" customHeight="1" thickBot="1" x14ac:dyDescent="0.35">
      <c r="B30" s="117" t="s">
        <v>202</v>
      </c>
      <c r="C30" s="1021" t="s">
        <v>222</v>
      </c>
      <c r="D30" s="1022"/>
      <c r="E30" s="58" t="s">
        <v>9</v>
      </c>
      <c r="F30" s="60">
        <f>SUM(F32:F37)</f>
        <v>0</v>
      </c>
    </row>
    <row r="31" spans="2:6" ht="15.6" x14ac:dyDescent="0.3">
      <c r="B31" s="118"/>
      <c r="C31" s="102"/>
      <c r="D31" s="19" t="s">
        <v>7</v>
      </c>
      <c r="E31" s="83"/>
      <c r="F31" s="75"/>
    </row>
    <row r="32" spans="2:6" ht="16.2" thickBot="1" x14ac:dyDescent="0.35">
      <c r="B32" s="119" t="s">
        <v>203</v>
      </c>
      <c r="C32" s="1019" t="s">
        <v>223</v>
      </c>
      <c r="D32" s="1020"/>
      <c r="E32" s="71"/>
      <c r="F32" s="76"/>
    </row>
    <row r="33" spans="2:6" ht="16.2" thickBot="1" x14ac:dyDescent="0.35">
      <c r="B33" s="119" t="s">
        <v>204</v>
      </c>
      <c r="C33" s="1017" t="s">
        <v>224</v>
      </c>
      <c r="D33" s="1018"/>
      <c r="E33" s="71"/>
      <c r="F33" s="76"/>
    </row>
    <row r="34" spans="2:6" ht="16.2" thickBot="1" x14ac:dyDescent="0.35">
      <c r="B34" s="119" t="s">
        <v>205</v>
      </c>
      <c r="C34" s="1017"/>
      <c r="D34" s="1018"/>
      <c r="E34" s="71"/>
      <c r="F34" s="76"/>
    </row>
    <row r="35" spans="2:6" ht="16.2" thickBot="1" x14ac:dyDescent="0.35">
      <c r="B35" s="119" t="s">
        <v>206</v>
      </c>
      <c r="C35" s="1017"/>
      <c r="D35" s="1018"/>
      <c r="E35" s="71"/>
      <c r="F35" s="76"/>
    </row>
    <row r="36" spans="2:6" ht="16.2" thickBot="1" x14ac:dyDescent="0.35">
      <c r="B36" s="119" t="s">
        <v>207</v>
      </c>
      <c r="C36" s="1017"/>
      <c r="D36" s="1018"/>
      <c r="E36" s="71"/>
      <c r="F36" s="76"/>
    </row>
    <row r="37" spans="2:6" ht="16.2" thickBot="1" x14ac:dyDescent="0.35">
      <c r="B37" s="119" t="s">
        <v>208</v>
      </c>
      <c r="C37" s="1017"/>
      <c r="D37" s="1018"/>
      <c r="E37" s="71"/>
      <c r="F37" s="76"/>
    </row>
    <row r="38" spans="2:6" ht="31.5" customHeight="1" thickBot="1" x14ac:dyDescent="0.35">
      <c r="B38" s="117" t="s">
        <v>211</v>
      </c>
      <c r="C38" s="1021" t="s">
        <v>225</v>
      </c>
      <c r="D38" s="1022"/>
      <c r="E38" s="58" t="s">
        <v>9</v>
      </c>
      <c r="F38" s="60">
        <f>SUM(F40:F41)</f>
        <v>0</v>
      </c>
    </row>
    <row r="39" spans="2:6" ht="15.6" x14ac:dyDescent="0.3">
      <c r="B39" s="118"/>
      <c r="C39" s="102"/>
      <c r="D39" s="19" t="s">
        <v>7</v>
      </c>
      <c r="E39" s="83"/>
      <c r="F39" s="75"/>
    </row>
    <row r="40" spans="2:6" ht="16.2" thickBot="1" x14ac:dyDescent="0.35">
      <c r="B40" s="119" t="s">
        <v>212</v>
      </c>
      <c r="C40" s="1019" t="s">
        <v>226</v>
      </c>
      <c r="D40" s="1020"/>
      <c r="E40" s="71"/>
      <c r="F40" s="76"/>
    </row>
    <row r="41" spans="2:6" ht="16.2" thickBot="1" x14ac:dyDescent="0.35">
      <c r="B41" s="119" t="s">
        <v>213</v>
      </c>
      <c r="C41" s="1017" t="s">
        <v>227</v>
      </c>
      <c r="D41" s="1018"/>
      <c r="E41" s="71"/>
      <c r="F41" s="76"/>
    </row>
    <row r="42" spans="2:6" ht="31.5" customHeight="1" thickBot="1" x14ac:dyDescent="0.35">
      <c r="B42" s="117" t="s">
        <v>228</v>
      </c>
      <c r="C42" s="1021" t="s">
        <v>229</v>
      </c>
      <c r="D42" s="1022"/>
      <c r="E42" s="58" t="s">
        <v>9</v>
      </c>
      <c r="F42" s="60">
        <f>SUM(F44:F55)</f>
        <v>0</v>
      </c>
    </row>
    <row r="43" spans="2:6" ht="15.6" x14ac:dyDescent="0.3">
      <c r="B43" s="118"/>
      <c r="C43" s="102"/>
      <c r="D43" s="19" t="s">
        <v>7</v>
      </c>
      <c r="E43" s="83"/>
      <c r="F43" s="75"/>
    </row>
    <row r="44" spans="2:6" ht="16.2" thickBot="1" x14ac:dyDescent="0.35">
      <c r="B44" s="119" t="s">
        <v>230</v>
      </c>
      <c r="C44" s="1019"/>
      <c r="D44" s="1020"/>
      <c r="E44" s="71"/>
      <c r="F44" s="76"/>
    </row>
    <row r="45" spans="2:6" ht="16.2" thickBot="1" x14ac:dyDescent="0.35">
      <c r="B45" s="119" t="s">
        <v>231</v>
      </c>
      <c r="C45" s="1017"/>
      <c r="D45" s="1018"/>
      <c r="E45" s="71"/>
      <c r="F45" s="76"/>
    </row>
    <row r="46" spans="2:6" ht="16.2" thickBot="1" x14ac:dyDescent="0.35">
      <c r="B46" s="119" t="s">
        <v>232</v>
      </c>
      <c r="C46" s="1017"/>
      <c r="D46" s="1018"/>
      <c r="E46" s="71"/>
      <c r="F46" s="76"/>
    </row>
    <row r="47" spans="2:6" ht="16.2" thickBot="1" x14ac:dyDescent="0.35">
      <c r="B47" s="119" t="s">
        <v>233</v>
      </c>
      <c r="C47" s="1017"/>
      <c r="D47" s="1018"/>
      <c r="E47" s="71"/>
      <c r="F47" s="76"/>
    </row>
    <row r="48" spans="2:6" ht="16.2" thickBot="1" x14ac:dyDescent="0.35">
      <c r="B48" s="119" t="s">
        <v>234</v>
      </c>
      <c r="C48" s="1017"/>
      <c r="D48" s="1018"/>
      <c r="E48" s="71"/>
      <c r="F48" s="76"/>
    </row>
    <row r="49" spans="2:6" ht="16.2" thickBot="1" x14ac:dyDescent="0.35">
      <c r="B49" s="119" t="s">
        <v>235</v>
      </c>
      <c r="C49" s="1017"/>
      <c r="D49" s="1018"/>
      <c r="E49" s="71"/>
      <c r="F49" s="76"/>
    </row>
    <row r="50" spans="2:6" ht="16.2" thickBot="1" x14ac:dyDescent="0.35">
      <c r="B50" s="119" t="s">
        <v>236</v>
      </c>
      <c r="C50" s="1017"/>
      <c r="D50" s="1018"/>
      <c r="E50" s="71"/>
      <c r="F50" s="76"/>
    </row>
    <row r="51" spans="2:6" ht="16.2" thickBot="1" x14ac:dyDescent="0.35">
      <c r="B51" s="119" t="s">
        <v>237</v>
      </c>
      <c r="C51" s="1017"/>
      <c r="D51" s="1018"/>
      <c r="E51" s="71"/>
      <c r="F51" s="76"/>
    </row>
    <row r="52" spans="2:6" ht="16.2" thickBot="1" x14ac:dyDescent="0.35">
      <c r="B52" s="119" t="s">
        <v>238</v>
      </c>
      <c r="C52" s="1017"/>
      <c r="D52" s="1018"/>
      <c r="E52" s="71"/>
      <c r="F52" s="76"/>
    </row>
    <row r="53" spans="2:6" ht="16.2" thickBot="1" x14ac:dyDescent="0.35">
      <c r="B53" s="119" t="s">
        <v>239</v>
      </c>
      <c r="C53" s="1017"/>
      <c r="D53" s="1018"/>
      <c r="E53" s="71"/>
      <c r="F53" s="76"/>
    </row>
    <row r="54" spans="2:6" ht="16.2" thickBot="1" x14ac:dyDescent="0.35">
      <c r="B54" s="119" t="s">
        <v>240</v>
      </c>
      <c r="C54" s="1017"/>
      <c r="D54" s="1018"/>
      <c r="E54" s="71"/>
      <c r="F54" s="76"/>
    </row>
    <row r="55" spans="2:6" ht="16.2" thickBot="1" x14ac:dyDescent="0.35">
      <c r="B55" s="119" t="s">
        <v>241</v>
      </c>
      <c r="C55" s="1017"/>
      <c r="D55" s="1018"/>
      <c r="E55" s="71"/>
      <c r="F55" s="76"/>
    </row>
    <row r="56" spans="2:6" ht="16.2" thickBot="1" x14ac:dyDescent="0.35">
      <c r="B56" s="117"/>
      <c r="C56" s="986" t="s">
        <v>8</v>
      </c>
      <c r="D56" s="987"/>
      <c r="E56" s="58" t="s">
        <v>9</v>
      </c>
      <c r="F56" s="60">
        <f>F14+F18+F24+F30+F38+F42</f>
        <v>0</v>
      </c>
    </row>
  </sheetData>
  <sheetProtection password="F958" sheet="1" objects="1" scenarios="1"/>
  <mergeCells count="46">
    <mergeCell ref="C20:D20"/>
    <mergeCell ref="B2:G2"/>
    <mergeCell ref="B4:C4"/>
    <mergeCell ref="B6:D6"/>
    <mergeCell ref="E6:F6"/>
    <mergeCell ref="B8:F8"/>
    <mergeCell ref="C11:D12"/>
    <mergeCell ref="E11:E12"/>
    <mergeCell ref="F11:F12"/>
    <mergeCell ref="C13:D13"/>
    <mergeCell ref="C14:D14"/>
    <mergeCell ref="C16:D16"/>
    <mergeCell ref="C17:D17"/>
    <mergeCell ref="C18:D18"/>
    <mergeCell ref="C34:D34"/>
    <mergeCell ref="C21:D21"/>
    <mergeCell ref="C22:D22"/>
    <mergeCell ref="C23:D23"/>
    <mergeCell ref="C24:D24"/>
    <mergeCell ref="C26:D26"/>
    <mergeCell ref="C27:D27"/>
    <mergeCell ref="C28:D28"/>
    <mergeCell ref="C29:D29"/>
    <mergeCell ref="C30:D30"/>
    <mergeCell ref="C32:D32"/>
    <mergeCell ref="C33:D33"/>
    <mergeCell ref="C48:D48"/>
    <mergeCell ref="C35:D35"/>
    <mergeCell ref="C36:D36"/>
    <mergeCell ref="C37:D37"/>
    <mergeCell ref="C38:D38"/>
    <mergeCell ref="C40:D40"/>
    <mergeCell ref="C41:D41"/>
    <mergeCell ref="C42:D42"/>
    <mergeCell ref="C44:D44"/>
    <mergeCell ref="C45:D45"/>
    <mergeCell ref="C46:D46"/>
    <mergeCell ref="C47:D47"/>
    <mergeCell ref="C55:D55"/>
    <mergeCell ref="C56:D56"/>
    <mergeCell ref="C49:D49"/>
    <mergeCell ref="C50:D50"/>
    <mergeCell ref="C51:D51"/>
    <mergeCell ref="C52:D52"/>
    <mergeCell ref="C53:D53"/>
    <mergeCell ref="C54:D54"/>
  </mergeCells>
  <pageMargins left="0.70866141732283472" right="0.70866141732283472" top="0.74803149606299213" bottom="0.74803149606299213" header="0.31496062992125984" footer="0.31496062992125984"/>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29"/>
  <sheetViews>
    <sheetView showZeros="0" topLeftCell="A19" workbookViewId="0">
      <selection activeCell="P33" sqref="P33"/>
    </sheetView>
  </sheetViews>
  <sheetFormatPr defaultRowHeight="14.4" x14ac:dyDescent="0.3"/>
  <cols>
    <col min="3" max="3" width="12.5546875" customWidth="1"/>
    <col min="4" max="4" width="38.5546875" customWidth="1"/>
    <col min="5" max="5" width="16" customWidth="1"/>
    <col min="6" max="6" width="14.5546875" customWidth="1"/>
    <col min="7" max="7" width="21.88671875" customWidth="1"/>
  </cols>
  <sheetData>
    <row r="2" spans="2:12" ht="15.6" x14ac:dyDescent="0.3">
      <c r="B2" s="969" t="s">
        <v>71</v>
      </c>
      <c r="C2" s="969"/>
      <c r="D2" s="969"/>
      <c r="E2" s="969"/>
      <c r="F2" s="969"/>
      <c r="G2" s="969"/>
    </row>
    <row r="4" spans="2:12" s="27" customFormat="1" ht="17.25" customHeight="1" thickBot="1" x14ac:dyDescent="0.35">
      <c r="B4" s="1009" t="s">
        <v>0</v>
      </c>
      <c r="C4" s="1009"/>
      <c r="D4" s="28">
        <v>244</v>
      </c>
      <c r="E4" s="25"/>
      <c r="F4" s="26"/>
      <c r="G4" s="26"/>
      <c r="H4" s="26"/>
      <c r="I4" s="26"/>
      <c r="J4" s="26"/>
      <c r="K4" s="26"/>
      <c r="L4" s="26"/>
    </row>
    <row r="6" spans="2:12" s="27" customFormat="1" ht="32.25" customHeight="1" thickBot="1" x14ac:dyDescent="0.35">
      <c r="B6" s="970" t="s">
        <v>1</v>
      </c>
      <c r="C6" s="970"/>
      <c r="D6" s="970"/>
      <c r="E6" s="1010" t="s">
        <v>258</v>
      </c>
      <c r="F6" s="1010"/>
      <c r="G6" s="1010"/>
      <c r="H6" s="23"/>
      <c r="I6" s="23"/>
      <c r="J6" s="23"/>
      <c r="K6" s="23"/>
      <c r="L6" s="26"/>
    </row>
    <row r="8" spans="2:12" ht="15.6" x14ac:dyDescent="0.3">
      <c r="B8" s="969" t="s">
        <v>243</v>
      </c>
      <c r="C8" s="969"/>
      <c r="D8" s="969"/>
      <c r="E8" s="969"/>
      <c r="F8" s="969"/>
      <c r="G8" s="969"/>
    </row>
    <row r="10" spans="2:12" ht="15" thickBot="1" x14ac:dyDescent="0.35">
      <c r="B10" s="63"/>
      <c r="C10" s="63"/>
      <c r="D10" s="63"/>
      <c r="E10" s="63"/>
      <c r="F10" s="63"/>
      <c r="G10" s="63"/>
    </row>
    <row r="11" spans="2:12" ht="46.5" customHeight="1" x14ac:dyDescent="0.3">
      <c r="B11" s="963" t="s">
        <v>17</v>
      </c>
      <c r="C11" s="974" t="s">
        <v>20</v>
      </c>
      <c r="D11" s="976"/>
      <c r="E11" s="963" t="s">
        <v>109</v>
      </c>
      <c r="F11" s="963" t="s">
        <v>246</v>
      </c>
      <c r="G11" s="963" t="s">
        <v>247</v>
      </c>
    </row>
    <row r="12" spans="2:12" ht="15" thickBot="1" x14ac:dyDescent="0.35">
      <c r="B12" s="965"/>
      <c r="C12" s="980"/>
      <c r="D12" s="982"/>
      <c r="E12" s="965"/>
      <c r="F12" s="965"/>
      <c r="G12" s="965"/>
    </row>
    <row r="13" spans="2:12" ht="16.2" thickBot="1" x14ac:dyDescent="0.35">
      <c r="B13" s="65">
        <v>1</v>
      </c>
      <c r="C13" s="998">
        <v>2</v>
      </c>
      <c r="D13" s="999"/>
      <c r="E13" s="66">
        <v>3</v>
      </c>
      <c r="F13" s="66">
        <v>4</v>
      </c>
      <c r="G13" s="66">
        <v>5</v>
      </c>
    </row>
    <row r="14" spans="2:12" ht="18" customHeight="1" thickBot="1" x14ac:dyDescent="0.35">
      <c r="B14" s="119">
        <v>1</v>
      </c>
      <c r="C14" s="1004" t="s">
        <v>244</v>
      </c>
      <c r="D14" s="1005"/>
      <c r="E14" s="76"/>
      <c r="F14" s="76" t="s">
        <v>138</v>
      </c>
      <c r="G14" s="60">
        <f>SUM(G16:G22)</f>
        <v>0</v>
      </c>
    </row>
    <row r="15" spans="2:12" ht="31.5" customHeight="1" thickBot="1" x14ac:dyDescent="0.35">
      <c r="B15" s="119"/>
      <c r="C15" s="93"/>
      <c r="D15" s="90" t="s">
        <v>7</v>
      </c>
      <c r="E15" s="76"/>
      <c r="F15" s="76"/>
      <c r="G15" s="60"/>
    </row>
    <row r="16" spans="2:12" ht="28.5" customHeight="1" thickBot="1" x14ac:dyDescent="0.35">
      <c r="B16" s="119" t="s">
        <v>156</v>
      </c>
      <c r="C16" s="1033" t="s">
        <v>245</v>
      </c>
      <c r="D16" s="1034"/>
      <c r="E16" s="76"/>
      <c r="F16" s="95"/>
      <c r="G16" s="60">
        <f>E16*F16</f>
        <v>0</v>
      </c>
    </row>
    <row r="17" spans="2:7" ht="28.5" customHeight="1" thickBot="1" x14ac:dyDescent="0.35">
      <c r="B17" s="119" t="s">
        <v>166</v>
      </c>
      <c r="C17" s="1033" t="s">
        <v>248</v>
      </c>
      <c r="D17" s="1034"/>
      <c r="E17" s="76"/>
      <c r="F17" s="95"/>
      <c r="G17" s="60">
        <f t="shared" ref="G17:G28" si="0">E17*F17</f>
        <v>0</v>
      </c>
    </row>
    <row r="18" spans="2:7" ht="28.5" customHeight="1" thickBot="1" x14ac:dyDescent="0.35">
      <c r="B18" s="119" t="s">
        <v>167</v>
      </c>
      <c r="C18" s="1033" t="s">
        <v>254</v>
      </c>
      <c r="D18" s="1034"/>
      <c r="E18" s="76"/>
      <c r="F18" s="95"/>
      <c r="G18" s="60">
        <f t="shared" si="0"/>
        <v>0</v>
      </c>
    </row>
    <row r="19" spans="2:7" ht="28.5" customHeight="1" thickBot="1" x14ac:dyDescent="0.35">
      <c r="B19" s="119" t="s">
        <v>168</v>
      </c>
      <c r="C19" s="1033"/>
      <c r="D19" s="1034"/>
      <c r="E19" s="76"/>
      <c r="F19" s="95"/>
      <c r="G19" s="60">
        <f t="shared" si="0"/>
        <v>0</v>
      </c>
    </row>
    <row r="20" spans="2:7" ht="28.5" customHeight="1" thickBot="1" x14ac:dyDescent="0.35">
      <c r="B20" s="119" t="s">
        <v>169</v>
      </c>
      <c r="C20" s="1033"/>
      <c r="D20" s="1034"/>
      <c r="E20" s="76"/>
      <c r="F20" s="95"/>
      <c r="G20" s="60">
        <f t="shared" si="0"/>
        <v>0</v>
      </c>
    </row>
    <row r="21" spans="2:7" ht="28.5" customHeight="1" thickBot="1" x14ac:dyDescent="0.35">
      <c r="B21" s="119" t="s">
        <v>170</v>
      </c>
      <c r="C21" s="1033"/>
      <c r="D21" s="1034"/>
      <c r="E21" s="76"/>
      <c r="F21" s="95"/>
      <c r="G21" s="60">
        <f t="shared" si="0"/>
        <v>0</v>
      </c>
    </row>
    <row r="22" spans="2:7" ht="28.5" customHeight="1" thickBot="1" x14ac:dyDescent="0.35">
      <c r="B22" s="119" t="s">
        <v>171</v>
      </c>
      <c r="C22" s="1033"/>
      <c r="D22" s="1034"/>
      <c r="E22" s="76"/>
      <c r="F22" s="95"/>
      <c r="G22" s="60">
        <f t="shared" si="0"/>
        <v>0</v>
      </c>
    </row>
    <row r="23" spans="2:7" ht="18" customHeight="1" thickBot="1" x14ac:dyDescent="0.35">
      <c r="B23" s="119" t="s">
        <v>194</v>
      </c>
      <c r="C23" s="1004" t="s">
        <v>249</v>
      </c>
      <c r="D23" s="1005"/>
      <c r="E23" s="76"/>
      <c r="F23" s="76" t="s">
        <v>138</v>
      </c>
      <c r="G23" s="60">
        <f>SUM(G25:G28)</f>
        <v>0</v>
      </c>
    </row>
    <row r="24" spans="2:7" ht="31.5" customHeight="1" thickBot="1" x14ac:dyDescent="0.35">
      <c r="B24" s="119"/>
      <c r="C24" s="93"/>
      <c r="D24" s="90" t="s">
        <v>7</v>
      </c>
      <c r="E24" s="76"/>
      <c r="F24" s="76"/>
      <c r="G24" s="60"/>
    </row>
    <row r="25" spans="2:7" ht="28.5" customHeight="1" thickBot="1" x14ac:dyDescent="0.35">
      <c r="B25" s="119" t="s">
        <v>157</v>
      </c>
      <c r="C25" s="1033"/>
      <c r="D25" s="1034"/>
      <c r="E25" s="76"/>
      <c r="F25" s="95"/>
      <c r="G25" s="60">
        <f>E25*F25</f>
        <v>0</v>
      </c>
    </row>
    <row r="26" spans="2:7" ht="28.5" customHeight="1" thickBot="1" x14ac:dyDescent="0.35">
      <c r="B26" s="119" t="s">
        <v>158</v>
      </c>
      <c r="C26" s="1033"/>
      <c r="D26" s="1034"/>
      <c r="E26" s="76"/>
      <c r="F26" s="95"/>
      <c r="G26" s="60">
        <f>E26*F26</f>
        <v>0</v>
      </c>
    </row>
    <row r="27" spans="2:7" ht="28.5" customHeight="1" thickBot="1" x14ac:dyDescent="0.35">
      <c r="B27" s="119" t="s">
        <v>159</v>
      </c>
      <c r="C27" s="1033"/>
      <c r="D27" s="1034"/>
      <c r="E27" s="76"/>
      <c r="F27" s="95"/>
      <c r="G27" s="60">
        <f>E27*F27</f>
        <v>0</v>
      </c>
    </row>
    <row r="28" spans="2:7" ht="30.75" customHeight="1" thickBot="1" x14ac:dyDescent="0.35">
      <c r="B28" s="119" t="s">
        <v>160</v>
      </c>
      <c r="C28" s="1033"/>
      <c r="D28" s="1034"/>
      <c r="E28" s="76"/>
      <c r="F28" s="76"/>
      <c r="G28" s="60">
        <f t="shared" si="0"/>
        <v>0</v>
      </c>
    </row>
    <row r="29" spans="2:7" ht="16.2" thickBot="1" x14ac:dyDescent="0.35">
      <c r="B29" s="120"/>
      <c r="C29" s="966" t="s">
        <v>8</v>
      </c>
      <c r="D29" s="967"/>
      <c r="E29" s="76" t="s">
        <v>9</v>
      </c>
      <c r="F29" s="76" t="s">
        <v>9</v>
      </c>
      <c r="G29" s="60">
        <f>G14</f>
        <v>0</v>
      </c>
    </row>
  </sheetData>
  <sheetProtection password="F958" sheet="1" objects="1" scenarios="1"/>
  <mergeCells count="25">
    <mergeCell ref="C19:D19"/>
    <mergeCell ref="C27:D27"/>
    <mergeCell ref="C28:D28"/>
    <mergeCell ref="C29:D29"/>
    <mergeCell ref="C20:D20"/>
    <mergeCell ref="C21:D21"/>
    <mergeCell ref="C22:D22"/>
    <mergeCell ref="C23:D23"/>
    <mergeCell ref="C25:D25"/>
    <mergeCell ref="C26:D26"/>
    <mergeCell ref="C13:D13"/>
    <mergeCell ref="C14:D14"/>
    <mergeCell ref="C16:D16"/>
    <mergeCell ref="C17:D17"/>
    <mergeCell ref="C18:D18"/>
    <mergeCell ref="B11:B12"/>
    <mergeCell ref="C11:D12"/>
    <mergeCell ref="E11:E12"/>
    <mergeCell ref="F11:F12"/>
    <mergeCell ref="G11:G12"/>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1"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L37"/>
  <sheetViews>
    <sheetView topLeftCell="C22" workbookViewId="0">
      <selection activeCell="F20" sqref="F20"/>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355</v>
      </c>
      <c r="F6" s="1010"/>
      <c r="G6" s="1010"/>
      <c r="H6" s="23"/>
      <c r="I6" s="23"/>
      <c r="J6" s="23"/>
      <c r="K6" s="23"/>
      <c r="L6" s="26"/>
    </row>
    <row r="8" spans="2:12" ht="15.6" x14ac:dyDescent="0.3">
      <c r="B8" s="969" t="s">
        <v>154</v>
      </c>
      <c r="C8" s="969"/>
      <c r="D8" s="969"/>
      <c r="E8" s="969"/>
      <c r="F8" s="969"/>
      <c r="G8" s="969"/>
    </row>
    <row r="10" spans="2:12" ht="15" thickBot="1" x14ac:dyDescent="0.35">
      <c r="B10" s="294"/>
      <c r="C10" s="294"/>
      <c r="D10" s="294"/>
      <c r="E10" s="294"/>
      <c r="F10" s="294"/>
      <c r="G10" s="294"/>
    </row>
    <row r="11" spans="2:12" ht="30.75" customHeight="1" x14ac:dyDescent="0.3">
      <c r="B11" s="295" t="s">
        <v>3</v>
      </c>
      <c r="C11" s="974" t="s">
        <v>20</v>
      </c>
      <c r="D11" s="976"/>
      <c r="E11" s="963" t="s">
        <v>109</v>
      </c>
      <c r="F11" s="963" t="s">
        <v>110</v>
      </c>
      <c r="G11" s="963" t="s">
        <v>111</v>
      </c>
    </row>
    <row r="12" spans="2:12" ht="16.2" thickBot="1" x14ac:dyDescent="0.35">
      <c r="B12" s="296" t="s">
        <v>4</v>
      </c>
      <c r="C12" s="980"/>
      <c r="D12" s="982"/>
      <c r="E12" s="965"/>
      <c r="F12" s="965"/>
      <c r="G12" s="965"/>
    </row>
    <row r="13" spans="2:12" ht="16.2" thickBot="1" x14ac:dyDescent="0.35">
      <c r="B13" s="12"/>
      <c r="C13" s="998">
        <v>1</v>
      </c>
      <c r="D13" s="999"/>
      <c r="E13" s="297">
        <v>2</v>
      </c>
      <c r="F13" s="297">
        <v>3</v>
      </c>
      <c r="G13" s="297">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298"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365</v>
      </c>
      <c r="D20" s="1024"/>
      <c r="E20" s="71">
        <v>1</v>
      </c>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256</v>
      </c>
      <c r="D27" s="1024"/>
      <c r="E27" s="71"/>
      <c r="F27" s="76"/>
      <c r="G27" s="60">
        <f>E27*F27*247</f>
        <v>0</v>
      </c>
    </row>
    <row r="28" spans="2:7" ht="16.2" thickBot="1" x14ac:dyDescent="0.35">
      <c r="B28" s="86" t="s">
        <v>159</v>
      </c>
      <c r="C28" s="1023" t="s">
        <v>176</v>
      </c>
      <c r="D28" s="1024"/>
      <c r="E28" s="71"/>
      <c r="F28" s="76"/>
      <c r="G28" s="60">
        <f t="shared" ref="G28:G36" si="1">E28*F28</f>
        <v>0</v>
      </c>
    </row>
    <row r="29" spans="2:7" ht="16.2" thickBot="1" x14ac:dyDescent="0.35">
      <c r="B29" s="86" t="s">
        <v>160</v>
      </c>
      <c r="C29" s="1023" t="s">
        <v>177</v>
      </c>
      <c r="D29" s="1024"/>
      <c r="E29" s="71"/>
      <c r="F29" s="76"/>
      <c r="G29" s="60">
        <f t="shared" si="1"/>
        <v>0</v>
      </c>
    </row>
    <row r="30" spans="2:7" ht="16.2" thickBot="1" x14ac:dyDescent="0.35">
      <c r="B30" s="86" t="s">
        <v>161</v>
      </c>
      <c r="C30" s="1023" t="s">
        <v>178</v>
      </c>
      <c r="D30" s="1024"/>
      <c r="E30" s="71"/>
      <c r="F30" s="76"/>
      <c r="G30" s="60">
        <f t="shared" si="1"/>
        <v>0</v>
      </c>
    </row>
    <row r="31" spans="2:7" ht="16.2" thickBot="1" x14ac:dyDescent="0.35">
      <c r="B31" s="86" t="s">
        <v>162</v>
      </c>
      <c r="C31" s="1023" t="s">
        <v>179</v>
      </c>
      <c r="D31" s="1024"/>
      <c r="E31" s="71"/>
      <c r="F31" s="76"/>
      <c r="G31" s="60">
        <f t="shared" si="1"/>
        <v>0</v>
      </c>
    </row>
    <row r="32" spans="2:7" ht="16.2" thickBot="1" x14ac:dyDescent="0.35">
      <c r="B32" s="86" t="s">
        <v>163</v>
      </c>
      <c r="C32" s="1023" t="s">
        <v>180</v>
      </c>
      <c r="D32" s="1024"/>
      <c r="E32" s="71"/>
      <c r="F32" s="76"/>
      <c r="G32" s="60">
        <f t="shared" si="1"/>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346</v>
      </c>
      <c r="D36" s="1024"/>
      <c r="E36" s="71">
        <v>10</v>
      </c>
      <c r="F36" s="76"/>
      <c r="G36" s="60">
        <f t="shared" si="1"/>
        <v>0</v>
      </c>
    </row>
    <row r="37" spans="2:7" ht="16.2" thickBot="1" x14ac:dyDescent="0.35">
      <c r="B37" s="67"/>
      <c r="C37" s="966" t="s">
        <v>8</v>
      </c>
      <c r="D37" s="967"/>
      <c r="E37" s="71" t="s">
        <v>138</v>
      </c>
      <c r="F37" s="76" t="s">
        <v>9</v>
      </c>
      <c r="G37" s="60">
        <f>G24</f>
        <v>0</v>
      </c>
    </row>
  </sheetData>
  <sheetProtection password="F958" sheet="1" objects="1" scenarios="1"/>
  <mergeCells count="33">
    <mergeCell ref="C35:D35"/>
    <mergeCell ref="C36:D36"/>
    <mergeCell ref="C37:D37"/>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4:D14"/>
    <mergeCell ref="C16:D16"/>
    <mergeCell ref="C17:D17"/>
    <mergeCell ref="C18:D18"/>
    <mergeCell ref="C19:D19"/>
    <mergeCell ref="C11:D12"/>
    <mergeCell ref="E11:E12"/>
    <mergeCell ref="F11:F12"/>
    <mergeCell ref="G11:G12"/>
    <mergeCell ref="C13:D13"/>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L37"/>
  <sheetViews>
    <sheetView topLeftCell="C21" workbookViewId="0">
      <selection activeCell="E37" sqref="E37"/>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355</v>
      </c>
      <c r="F6" s="1010"/>
      <c r="G6" s="1010"/>
      <c r="H6" s="23"/>
      <c r="I6" s="23"/>
      <c r="J6" s="23"/>
      <c r="K6" s="23"/>
      <c r="L6" s="26"/>
    </row>
    <row r="8" spans="2:12" ht="15.6" x14ac:dyDescent="0.3">
      <c r="B8" s="969" t="s">
        <v>154</v>
      </c>
      <c r="C8" s="969"/>
      <c r="D8" s="969"/>
      <c r="E8" s="969"/>
      <c r="F8" s="969"/>
      <c r="G8" s="969"/>
    </row>
    <row r="10" spans="2:12" ht="15" thickBot="1" x14ac:dyDescent="0.35">
      <c r="B10" s="53"/>
      <c r="C10" s="53"/>
      <c r="D10" s="53"/>
      <c r="E10" s="53"/>
      <c r="F10" s="53"/>
      <c r="G10" s="53"/>
    </row>
    <row r="11" spans="2:12" ht="30.75" customHeight="1" x14ac:dyDescent="0.3">
      <c r="B11" s="54" t="s">
        <v>3</v>
      </c>
      <c r="C11" s="974" t="s">
        <v>20</v>
      </c>
      <c r="D11" s="976"/>
      <c r="E11" s="963" t="s">
        <v>109</v>
      </c>
      <c r="F11" s="963" t="s">
        <v>110</v>
      </c>
      <c r="G11" s="963" t="s">
        <v>111</v>
      </c>
    </row>
    <row r="12" spans="2:12" ht="16.2" thickBot="1" x14ac:dyDescent="0.35">
      <c r="B12" s="55" t="s">
        <v>4</v>
      </c>
      <c r="C12" s="980"/>
      <c r="D12" s="982"/>
      <c r="E12" s="965"/>
      <c r="F12" s="965"/>
      <c r="G12" s="965"/>
    </row>
    <row r="13" spans="2:12" ht="16.2" thickBot="1" x14ac:dyDescent="0.35">
      <c r="B13" s="12"/>
      <c r="C13" s="998">
        <v>1</v>
      </c>
      <c r="D13" s="999"/>
      <c r="E13" s="58">
        <v>2</v>
      </c>
      <c r="F13" s="58">
        <v>3</v>
      </c>
      <c r="G13" s="58">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90"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365</v>
      </c>
      <c r="D20" s="1024"/>
      <c r="E20" s="71">
        <v>1</v>
      </c>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2243.52</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256</v>
      </c>
      <c r="D27" s="1024"/>
      <c r="E27" s="71"/>
      <c r="F27" s="76"/>
      <c r="G27" s="60">
        <f>E27*F27*247</f>
        <v>0</v>
      </c>
    </row>
    <row r="28" spans="2:7" ht="16.2" thickBot="1" x14ac:dyDescent="0.35">
      <c r="B28" s="86" t="s">
        <v>159</v>
      </c>
      <c r="C28" s="1023" t="s">
        <v>176</v>
      </c>
      <c r="D28" s="1024"/>
      <c r="E28" s="71"/>
      <c r="F28" s="76"/>
      <c r="G28" s="60">
        <f t="shared" ref="G28:G36" si="1">E28*F28</f>
        <v>0</v>
      </c>
    </row>
    <row r="29" spans="2:7" ht="16.2" thickBot="1" x14ac:dyDescent="0.35">
      <c r="B29" s="86" t="s">
        <v>160</v>
      </c>
      <c r="C29" s="1023" t="s">
        <v>177</v>
      </c>
      <c r="D29" s="1024"/>
      <c r="E29" s="71"/>
      <c r="F29" s="76"/>
      <c r="G29" s="60">
        <f t="shared" si="1"/>
        <v>0</v>
      </c>
    </row>
    <row r="30" spans="2:7" ht="16.2" thickBot="1" x14ac:dyDescent="0.35">
      <c r="B30" s="86" t="s">
        <v>161</v>
      </c>
      <c r="C30" s="1023" t="s">
        <v>178</v>
      </c>
      <c r="D30" s="1024"/>
      <c r="E30" s="71"/>
      <c r="F30" s="76"/>
      <c r="G30" s="60">
        <f t="shared" si="1"/>
        <v>0</v>
      </c>
    </row>
    <row r="31" spans="2:7" ht="16.2" thickBot="1" x14ac:dyDescent="0.35">
      <c r="B31" s="86" t="s">
        <v>162</v>
      </c>
      <c r="C31" s="1023" t="s">
        <v>179</v>
      </c>
      <c r="D31" s="1024"/>
      <c r="E31" s="71"/>
      <c r="F31" s="76"/>
      <c r="G31" s="60">
        <f t="shared" si="1"/>
        <v>0</v>
      </c>
    </row>
    <row r="32" spans="2:7" ht="16.2" thickBot="1" x14ac:dyDescent="0.35">
      <c r="B32" s="86" t="s">
        <v>163</v>
      </c>
      <c r="C32" s="1023" t="s">
        <v>180</v>
      </c>
      <c r="D32" s="1024"/>
      <c r="E32" s="71"/>
      <c r="F32" s="76"/>
      <c r="G32" s="60">
        <f t="shared" si="1"/>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770</v>
      </c>
      <c r="D36" s="1024"/>
      <c r="E36" s="71">
        <v>1</v>
      </c>
      <c r="F36" s="76">
        <v>2243.52</v>
      </c>
      <c r="G36" s="60">
        <f t="shared" si="1"/>
        <v>2243.52</v>
      </c>
    </row>
    <row r="37" spans="2:7" ht="16.2" thickBot="1" x14ac:dyDescent="0.35">
      <c r="B37" s="67"/>
      <c r="C37" s="966" t="s">
        <v>8</v>
      </c>
      <c r="D37" s="967"/>
      <c r="E37" s="71" t="s">
        <v>138</v>
      </c>
      <c r="F37" s="76" t="s">
        <v>9</v>
      </c>
      <c r="G37" s="60">
        <f>G24</f>
        <v>2243.52</v>
      </c>
    </row>
  </sheetData>
  <sheetProtection password="F958" sheet="1" objects="1" scenarios="1"/>
  <mergeCells count="33">
    <mergeCell ref="C11:D12"/>
    <mergeCell ref="E11:E12"/>
    <mergeCell ref="F11:F12"/>
    <mergeCell ref="G11:G12"/>
    <mergeCell ref="B2:G2"/>
    <mergeCell ref="B4:C4"/>
    <mergeCell ref="B6:D6"/>
    <mergeCell ref="E6:G6"/>
    <mergeCell ref="B8:G8"/>
    <mergeCell ref="C25:D25"/>
    <mergeCell ref="C13:D13"/>
    <mergeCell ref="C14:D14"/>
    <mergeCell ref="C16:D16"/>
    <mergeCell ref="C17:D17"/>
    <mergeCell ref="C18:D18"/>
    <mergeCell ref="C19:D19"/>
    <mergeCell ref="C20:D20"/>
    <mergeCell ref="C21:D21"/>
    <mergeCell ref="C22:D22"/>
    <mergeCell ref="C23:D23"/>
    <mergeCell ref="C24:D24"/>
    <mergeCell ref="C37:D37"/>
    <mergeCell ref="C26:D26"/>
    <mergeCell ref="C27:D27"/>
    <mergeCell ref="C28:D28"/>
    <mergeCell ref="C29:D29"/>
    <mergeCell ref="C30:D30"/>
    <mergeCell ref="C31:D31"/>
    <mergeCell ref="C32:D32"/>
    <mergeCell ref="C33:D33"/>
    <mergeCell ref="C34:D34"/>
    <mergeCell ref="C35:D35"/>
    <mergeCell ref="C36:D36"/>
  </mergeCells>
  <pageMargins left="0.70866141732283472" right="0.70866141732283472" top="0.74803149606299213" bottom="0.74803149606299213" header="0.31496062992125984" footer="0.31496062992125984"/>
  <pageSetup paperSize="9" scale="7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L37"/>
  <sheetViews>
    <sheetView topLeftCell="C12" workbookViewId="0">
      <selection activeCell="E32" sqref="E32"/>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355</v>
      </c>
      <c r="F6" s="1010"/>
      <c r="G6" s="1010"/>
      <c r="H6" s="23"/>
      <c r="I6" s="23"/>
      <c r="J6" s="23"/>
      <c r="K6" s="23"/>
      <c r="L6" s="26"/>
    </row>
    <row r="8" spans="2:12" ht="15.6" x14ac:dyDescent="0.3">
      <c r="B8" s="969" t="s">
        <v>154</v>
      </c>
      <c r="C8" s="969"/>
      <c r="D8" s="969"/>
      <c r="E8" s="969"/>
      <c r="F8" s="969"/>
      <c r="G8" s="969"/>
    </row>
    <row r="10" spans="2:12" ht="15" thickBot="1" x14ac:dyDescent="0.35">
      <c r="B10" s="354"/>
      <c r="C10" s="354"/>
      <c r="D10" s="354"/>
      <c r="E10" s="354"/>
      <c r="F10" s="354"/>
      <c r="G10" s="354"/>
    </row>
    <row r="11" spans="2:12" ht="30.75" customHeight="1" x14ac:dyDescent="0.3">
      <c r="B11" s="355" t="s">
        <v>3</v>
      </c>
      <c r="C11" s="974" t="s">
        <v>20</v>
      </c>
      <c r="D11" s="976"/>
      <c r="E11" s="963" t="s">
        <v>109</v>
      </c>
      <c r="F11" s="963" t="s">
        <v>110</v>
      </c>
      <c r="G11" s="963" t="s">
        <v>111</v>
      </c>
    </row>
    <row r="12" spans="2:12" ht="16.2" thickBot="1" x14ac:dyDescent="0.35">
      <c r="B12" s="356" t="s">
        <v>4</v>
      </c>
      <c r="C12" s="980"/>
      <c r="D12" s="982"/>
      <c r="E12" s="965"/>
      <c r="F12" s="965"/>
      <c r="G12" s="965"/>
    </row>
    <row r="13" spans="2:12" ht="16.2" thickBot="1" x14ac:dyDescent="0.35">
      <c r="B13" s="12"/>
      <c r="C13" s="998">
        <v>1</v>
      </c>
      <c r="D13" s="999"/>
      <c r="E13" s="357">
        <v>2</v>
      </c>
      <c r="F13" s="357">
        <v>3</v>
      </c>
      <c r="G13" s="357">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358"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365</v>
      </c>
      <c r="D20" s="1024"/>
      <c r="E20" s="71">
        <v>1</v>
      </c>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0</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256</v>
      </c>
      <c r="D27" s="1024"/>
      <c r="E27" s="71"/>
      <c r="F27" s="76"/>
      <c r="G27" s="60">
        <f>E27*F27*247</f>
        <v>0</v>
      </c>
    </row>
    <row r="28" spans="2:7" ht="16.2" thickBot="1" x14ac:dyDescent="0.35">
      <c r="B28" s="86" t="s">
        <v>159</v>
      </c>
      <c r="C28" s="1023" t="s">
        <v>176</v>
      </c>
      <c r="D28" s="1024"/>
      <c r="E28" s="71"/>
      <c r="F28" s="76"/>
      <c r="G28" s="60">
        <f t="shared" ref="G28:G36" si="1">E28*F28</f>
        <v>0</v>
      </c>
    </row>
    <row r="29" spans="2:7" ht="16.2" thickBot="1" x14ac:dyDescent="0.35">
      <c r="B29" s="86" t="s">
        <v>160</v>
      </c>
      <c r="C29" s="1023" t="s">
        <v>177</v>
      </c>
      <c r="D29" s="1024"/>
      <c r="E29" s="71"/>
      <c r="F29" s="76"/>
      <c r="G29" s="60">
        <f t="shared" si="1"/>
        <v>0</v>
      </c>
    </row>
    <row r="30" spans="2:7" ht="16.2" thickBot="1" x14ac:dyDescent="0.35">
      <c r="B30" s="86" t="s">
        <v>161</v>
      </c>
      <c r="C30" s="1023" t="s">
        <v>178</v>
      </c>
      <c r="D30" s="1024"/>
      <c r="E30" s="71"/>
      <c r="F30" s="76"/>
      <c r="G30" s="60">
        <f t="shared" si="1"/>
        <v>0</v>
      </c>
    </row>
    <row r="31" spans="2:7" ht="16.2" thickBot="1" x14ac:dyDescent="0.35">
      <c r="B31" s="86" t="s">
        <v>162</v>
      </c>
      <c r="C31" s="1023" t="s">
        <v>179</v>
      </c>
      <c r="D31" s="1024"/>
      <c r="E31" s="71"/>
      <c r="F31" s="76">
        <v>500000</v>
      </c>
      <c r="G31" s="60">
        <f t="shared" si="1"/>
        <v>0</v>
      </c>
    </row>
    <row r="32" spans="2:7" ht="16.2" thickBot="1" x14ac:dyDescent="0.35">
      <c r="B32" s="86" t="s">
        <v>163</v>
      </c>
      <c r="C32" s="1023" t="s">
        <v>180</v>
      </c>
      <c r="D32" s="1024"/>
      <c r="E32" s="71"/>
      <c r="F32" s="76"/>
      <c r="G32" s="60">
        <f t="shared" si="1"/>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t="s">
        <v>770</v>
      </c>
      <c r="D36" s="1024"/>
      <c r="E36" s="71"/>
      <c r="F36" s="76"/>
      <c r="G36" s="60">
        <f t="shared" si="1"/>
        <v>0</v>
      </c>
    </row>
    <row r="37" spans="2:7" ht="16.2" thickBot="1" x14ac:dyDescent="0.35">
      <c r="B37" s="67"/>
      <c r="C37" s="966" t="s">
        <v>8</v>
      </c>
      <c r="D37" s="967"/>
      <c r="E37" s="71" t="s">
        <v>138</v>
      </c>
      <c r="F37" s="76" t="s">
        <v>9</v>
      </c>
      <c r="G37" s="60">
        <f>G24</f>
        <v>0</v>
      </c>
    </row>
  </sheetData>
  <sheetProtection password="F958" sheet="1" objects="1" scenarios="1"/>
  <mergeCells count="33">
    <mergeCell ref="C35:D35"/>
    <mergeCell ref="C36:D36"/>
    <mergeCell ref="C37:D37"/>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4:D14"/>
    <mergeCell ref="C16:D16"/>
    <mergeCell ref="C17:D17"/>
    <mergeCell ref="C18:D18"/>
    <mergeCell ref="C19:D19"/>
    <mergeCell ref="C11:D12"/>
    <mergeCell ref="E11:E12"/>
    <mergeCell ref="F11:F12"/>
    <mergeCell ref="G11:G12"/>
    <mergeCell ref="C13:D13"/>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29"/>
  <sheetViews>
    <sheetView showZeros="0" topLeftCell="A19" workbookViewId="0">
      <selection activeCell="P33" sqref="P33"/>
    </sheetView>
  </sheetViews>
  <sheetFormatPr defaultRowHeight="14.4" x14ac:dyDescent="0.3"/>
  <cols>
    <col min="3" max="3" width="12.5546875" customWidth="1"/>
    <col min="4" max="4" width="38.5546875" customWidth="1"/>
    <col min="5" max="5" width="16" customWidth="1"/>
    <col min="6" max="6" width="14.5546875" customWidth="1"/>
    <col min="7" max="7" width="21.88671875" customWidth="1"/>
  </cols>
  <sheetData>
    <row r="2" spans="2:12" ht="15.6" x14ac:dyDescent="0.3">
      <c r="B2" s="969" t="s">
        <v>71</v>
      </c>
      <c r="C2" s="969"/>
      <c r="D2" s="969"/>
      <c r="E2" s="969"/>
      <c r="F2" s="969"/>
      <c r="G2" s="969"/>
    </row>
    <row r="4" spans="2:12" s="27" customFormat="1" ht="17.25" customHeight="1" thickBot="1" x14ac:dyDescent="0.35">
      <c r="B4" s="1009" t="s">
        <v>0</v>
      </c>
      <c r="C4" s="1009"/>
      <c r="D4" s="28">
        <v>244</v>
      </c>
      <c r="E4" s="25"/>
      <c r="F4" s="26"/>
      <c r="G4" s="26"/>
      <c r="H4" s="26"/>
      <c r="I4" s="26"/>
      <c r="J4" s="26"/>
      <c r="K4" s="26"/>
      <c r="L4" s="26"/>
    </row>
    <row r="6" spans="2:12" s="27" customFormat="1" ht="32.25" customHeight="1" thickBot="1" x14ac:dyDescent="0.35">
      <c r="B6" s="970" t="s">
        <v>1</v>
      </c>
      <c r="C6" s="970"/>
      <c r="D6" s="970"/>
      <c r="E6" s="1010" t="s">
        <v>258</v>
      </c>
      <c r="F6" s="1010"/>
      <c r="G6" s="1010"/>
      <c r="H6" s="23"/>
      <c r="I6" s="23"/>
      <c r="J6" s="23"/>
      <c r="K6" s="23"/>
      <c r="L6" s="26"/>
    </row>
    <row r="8" spans="2:12" ht="15.6" x14ac:dyDescent="0.3">
      <c r="B8" s="969" t="s">
        <v>243</v>
      </c>
      <c r="C8" s="969"/>
      <c r="D8" s="969"/>
      <c r="E8" s="969"/>
      <c r="F8" s="969"/>
      <c r="G8" s="969"/>
    </row>
    <row r="10" spans="2:12" ht="15" thickBot="1" x14ac:dyDescent="0.35">
      <c r="B10" s="63"/>
      <c r="C10" s="63"/>
      <c r="D10" s="63"/>
      <c r="E10" s="63"/>
      <c r="F10" s="63"/>
      <c r="G10" s="63"/>
    </row>
    <row r="11" spans="2:12" ht="46.5" customHeight="1" x14ac:dyDescent="0.3">
      <c r="B11" s="963" t="s">
        <v>17</v>
      </c>
      <c r="C11" s="974" t="s">
        <v>20</v>
      </c>
      <c r="D11" s="976"/>
      <c r="E11" s="963" t="s">
        <v>109</v>
      </c>
      <c r="F11" s="963" t="s">
        <v>246</v>
      </c>
      <c r="G11" s="963" t="s">
        <v>247</v>
      </c>
    </row>
    <row r="12" spans="2:12" ht="15" thickBot="1" x14ac:dyDescent="0.35">
      <c r="B12" s="965"/>
      <c r="C12" s="980"/>
      <c r="D12" s="982"/>
      <c r="E12" s="965"/>
      <c r="F12" s="965"/>
      <c r="G12" s="965"/>
    </row>
    <row r="13" spans="2:12" ht="16.2" thickBot="1" x14ac:dyDescent="0.35">
      <c r="B13" s="65">
        <v>1</v>
      </c>
      <c r="C13" s="998">
        <v>2</v>
      </c>
      <c r="D13" s="999"/>
      <c r="E13" s="66">
        <v>3</v>
      </c>
      <c r="F13" s="66">
        <v>4</v>
      </c>
      <c r="G13" s="66">
        <v>5</v>
      </c>
    </row>
    <row r="14" spans="2:12" ht="18" customHeight="1" thickBot="1" x14ac:dyDescent="0.35">
      <c r="B14" s="119">
        <v>1</v>
      </c>
      <c r="C14" s="1004" t="s">
        <v>244</v>
      </c>
      <c r="D14" s="1005"/>
      <c r="E14" s="76"/>
      <c r="F14" s="76" t="s">
        <v>138</v>
      </c>
      <c r="G14" s="60">
        <f>SUM(G16:G22)</f>
        <v>0</v>
      </c>
    </row>
    <row r="15" spans="2:12" ht="31.5" customHeight="1" thickBot="1" x14ac:dyDescent="0.35">
      <c r="B15" s="119"/>
      <c r="C15" s="93"/>
      <c r="D15" s="90" t="s">
        <v>7</v>
      </c>
      <c r="E15" s="76"/>
      <c r="F15" s="76"/>
      <c r="G15" s="60"/>
    </row>
    <row r="16" spans="2:12" ht="28.5" customHeight="1" thickBot="1" x14ac:dyDescent="0.35">
      <c r="B16" s="119" t="s">
        <v>156</v>
      </c>
      <c r="C16" s="1033" t="s">
        <v>245</v>
      </c>
      <c r="D16" s="1034"/>
      <c r="E16" s="76"/>
      <c r="F16" s="95"/>
      <c r="G16" s="60">
        <f>E16*F16</f>
        <v>0</v>
      </c>
    </row>
    <row r="17" spans="2:7" ht="28.5" customHeight="1" thickBot="1" x14ac:dyDescent="0.35">
      <c r="B17" s="119" t="s">
        <v>166</v>
      </c>
      <c r="C17" s="1033" t="s">
        <v>248</v>
      </c>
      <c r="D17" s="1034"/>
      <c r="E17" s="76"/>
      <c r="F17" s="95"/>
      <c r="G17" s="60">
        <f t="shared" ref="G17:G28" si="0">E17*F17</f>
        <v>0</v>
      </c>
    </row>
    <row r="18" spans="2:7" ht="28.5" customHeight="1" thickBot="1" x14ac:dyDescent="0.35">
      <c r="B18" s="119" t="s">
        <v>167</v>
      </c>
      <c r="C18" s="1033" t="s">
        <v>254</v>
      </c>
      <c r="D18" s="1034"/>
      <c r="E18" s="76"/>
      <c r="F18" s="95"/>
      <c r="G18" s="60">
        <f t="shared" si="0"/>
        <v>0</v>
      </c>
    </row>
    <row r="19" spans="2:7" ht="28.5" customHeight="1" thickBot="1" x14ac:dyDescent="0.35">
      <c r="B19" s="119" t="s">
        <v>168</v>
      </c>
      <c r="C19" s="1033"/>
      <c r="D19" s="1034"/>
      <c r="E19" s="76"/>
      <c r="F19" s="95"/>
      <c r="G19" s="60">
        <f t="shared" si="0"/>
        <v>0</v>
      </c>
    </row>
    <row r="20" spans="2:7" ht="28.5" customHeight="1" thickBot="1" x14ac:dyDescent="0.35">
      <c r="B20" s="119" t="s">
        <v>169</v>
      </c>
      <c r="C20" s="1033"/>
      <c r="D20" s="1034"/>
      <c r="E20" s="76"/>
      <c r="F20" s="95"/>
      <c r="G20" s="60">
        <f t="shared" si="0"/>
        <v>0</v>
      </c>
    </row>
    <row r="21" spans="2:7" ht="28.5" customHeight="1" thickBot="1" x14ac:dyDescent="0.35">
      <c r="B21" s="119" t="s">
        <v>170</v>
      </c>
      <c r="C21" s="1033"/>
      <c r="D21" s="1034"/>
      <c r="E21" s="76"/>
      <c r="F21" s="95"/>
      <c r="G21" s="60">
        <f t="shared" si="0"/>
        <v>0</v>
      </c>
    </row>
    <row r="22" spans="2:7" ht="28.5" customHeight="1" thickBot="1" x14ac:dyDescent="0.35">
      <c r="B22" s="119" t="s">
        <v>171</v>
      </c>
      <c r="C22" s="1033"/>
      <c r="D22" s="1034"/>
      <c r="E22" s="76"/>
      <c r="F22" s="95"/>
      <c r="G22" s="60">
        <f t="shared" si="0"/>
        <v>0</v>
      </c>
    </row>
    <row r="23" spans="2:7" ht="18" customHeight="1" thickBot="1" x14ac:dyDescent="0.35">
      <c r="B23" s="119" t="s">
        <v>194</v>
      </c>
      <c r="C23" s="1004" t="s">
        <v>249</v>
      </c>
      <c r="D23" s="1005"/>
      <c r="E23" s="76"/>
      <c r="F23" s="76"/>
      <c r="G23" s="60">
        <f>SUM(G25:G28)</f>
        <v>0</v>
      </c>
    </row>
    <row r="24" spans="2:7" ht="31.5" customHeight="1" thickBot="1" x14ac:dyDescent="0.35">
      <c r="B24" s="119"/>
      <c r="C24" s="93"/>
      <c r="D24" s="90" t="s">
        <v>7</v>
      </c>
      <c r="E24" s="76"/>
      <c r="F24" s="76"/>
      <c r="G24" s="60"/>
    </row>
    <row r="25" spans="2:7" ht="28.5" customHeight="1" thickBot="1" x14ac:dyDescent="0.35">
      <c r="B25" s="119" t="s">
        <v>157</v>
      </c>
      <c r="C25" s="1033" t="s">
        <v>259</v>
      </c>
      <c r="D25" s="1034"/>
      <c r="E25" s="76"/>
      <c r="F25" s="95"/>
      <c r="G25" s="60">
        <f>E25*F25</f>
        <v>0</v>
      </c>
    </row>
    <row r="26" spans="2:7" ht="28.5" customHeight="1" thickBot="1" x14ac:dyDescent="0.35">
      <c r="B26" s="119" t="s">
        <v>158</v>
      </c>
      <c r="C26" s="1033"/>
      <c r="D26" s="1034"/>
      <c r="E26" s="76"/>
      <c r="F26" s="95"/>
      <c r="G26" s="60">
        <f>E26*F26</f>
        <v>0</v>
      </c>
    </row>
    <row r="27" spans="2:7" ht="28.5" customHeight="1" thickBot="1" x14ac:dyDescent="0.35">
      <c r="B27" s="119" t="s">
        <v>159</v>
      </c>
      <c r="C27" s="1033"/>
      <c r="D27" s="1034"/>
      <c r="E27" s="76"/>
      <c r="F27" s="95"/>
      <c r="G27" s="60">
        <f>E27*F27</f>
        <v>0</v>
      </c>
    </row>
    <row r="28" spans="2:7" ht="30.75" customHeight="1" thickBot="1" x14ac:dyDescent="0.35">
      <c r="B28" s="119" t="s">
        <v>160</v>
      </c>
      <c r="C28" s="1033"/>
      <c r="D28" s="1034"/>
      <c r="E28" s="76"/>
      <c r="F28" s="76"/>
      <c r="G28" s="60">
        <f t="shared" si="0"/>
        <v>0</v>
      </c>
    </row>
    <row r="29" spans="2:7" ht="16.2" thickBot="1" x14ac:dyDescent="0.35">
      <c r="B29" s="120"/>
      <c r="C29" s="966" t="s">
        <v>8</v>
      </c>
      <c r="D29" s="967"/>
      <c r="E29" s="76" t="s">
        <v>9</v>
      </c>
      <c r="F29" s="76" t="s">
        <v>9</v>
      </c>
      <c r="G29" s="60">
        <f>G14+G23</f>
        <v>0</v>
      </c>
    </row>
  </sheetData>
  <sheetProtection password="F958" sheet="1" objects="1" scenarios="1"/>
  <mergeCells count="25">
    <mergeCell ref="C19:D19"/>
    <mergeCell ref="C27:D27"/>
    <mergeCell ref="C28:D28"/>
    <mergeCell ref="C29:D29"/>
    <mergeCell ref="C20:D20"/>
    <mergeCell ref="C21:D21"/>
    <mergeCell ref="C22:D22"/>
    <mergeCell ref="C23:D23"/>
    <mergeCell ref="C25:D25"/>
    <mergeCell ref="C26:D26"/>
    <mergeCell ref="C13:D13"/>
    <mergeCell ref="C14:D14"/>
    <mergeCell ref="C16:D16"/>
    <mergeCell ref="C17:D17"/>
    <mergeCell ref="C18:D18"/>
    <mergeCell ref="B11:B12"/>
    <mergeCell ref="C11:D12"/>
    <mergeCell ref="E11:E12"/>
    <mergeCell ref="F11:F12"/>
    <mergeCell ref="G11:G12"/>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37"/>
  <sheetViews>
    <sheetView topLeftCell="C19" workbookViewId="0">
      <selection activeCell="E37" sqref="E37"/>
    </sheetView>
  </sheetViews>
  <sheetFormatPr defaultRowHeight="14.4" x14ac:dyDescent="0.3"/>
  <cols>
    <col min="3" max="3" width="15.5546875" customWidth="1"/>
    <col min="4" max="4" width="35.5546875" customWidth="1"/>
    <col min="5" max="5" width="12.88671875" customWidth="1"/>
    <col min="6" max="6" width="14.44140625" customWidth="1"/>
    <col min="7" max="7" width="16.109375" customWidth="1"/>
  </cols>
  <sheetData>
    <row r="2" spans="2:12" ht="15.6" x14ac:dyDescent="0.3">
      <c r="B2" s="969" t="s">
        <v>71</v>
      </c>
      <c r="C2" s="969"/>
      <c r="D2" s="969"/>
      <c r="E2" s="969"/>
      <c r="F2" s="969"/>
      <c r="G2" s="969"/>
      <c r="H2" s="38"/>
    </row>
    <row r="4" spans="2:12" s="27" customFormat="1" ht="17.25" customHeight="1" thickBot="1" x14ac:dyDescent="0.35">
      <c r="B4" s="970" t="s">
        <v>0</v>
      </c>
      <c r="C4" s="970"/>
      <c r="D4" s="28">
        <v>244</v>
      </c>
      <c r="E4" s="25"/>
      <c r="F4" s="26"/>
      <c r="G4" s="26"/>
      <c r="H4" s="26"/>
      <c r="I4" s="26"/>
      <c r="J4" s="26"/>
      <c r="K4" s="26"/>
      <c r="L4" s="26"/>
    </row>
    <row r="5" spans="2:12" x14ac:dyDescent="0.3">
      <c r="D5" s="27"/>
    </row>
    <row r="6" spans="2:12" s="27" customFormat="1" ht="35.25" customHeight="1" thickBot="1" x14ac:dyDescent="0.35">
      <c r="B6" s="970" t="s">
        <v>1</v>
      </c>
      <c r="C6" s="970"/>
      <c r="D6" s="970"/>
      <c r="E6" s="1010" t="s">
        <v>258</v>
      </c>
      <c r="F6" s="1010"/>
      <c r="G6" s="1010"/>
      <c r="H6" s="23"/>
      <c r="I6" s="23"/>
      <c r="J6" s="23"/>
      <c r="K6" s="23"/>
      <c r="L6" s="26"/>
    </row>
    <row r="8" spans="2:12" ht="15.6" x14ac:dyDescent="0.3">
      <c r="B8" s="969" t="s">
        <v>154</v>
      </c>
      <c r="C8" s="969"/>
      <c r="D8" s="969"/>
      <c r="E8" s="969"/>
      <c r="F8" s="969"/>
      <c r="G8" s="969"/>
    </row>
    <row r="10" spans="2:12" ht="15" thickBot="1" x14ac:dyDescent="0.35">
      <c r="B10" s="63"/>
      <c r="C10" s="63"/>
      <c r="D10" s="63"/>
      <c r="E10" s="63"/>
      <c r="F10" s="63"/>
      <c r="G10" s="63"/>
    </row>
    <row r="11" spans="2:12" ht="30.75" customHeight="1" x14ac:dyDescent="0.3">
      <c r="B11" s="64" t="s">
        <v>3</v>
      </c>
      <c r="C11" s="974" t="s">
        <v>20</v>
      </c>
      <c r="D11" s="976"/>
      <c r="E11" s="963" t="s">
        <v>109</v>
      </c>
      <c r="F11" s="963" t="s">
        <v>110</v>
      </c>
      <c r="G11" s="963" t="s">
        <v>111</v>
      </c>
    </row>
    <row r="12" spans="2:12" ht="16.2" thickBot="1" x14ac:dyDescent="0.35">
      <c r="B12" s="65" t="s">
        <v>4</v>
      </c>
      <c r="C12" s="980"/>
      <c r="D12" s="982"/>
      <c r="E12" s="965"/>
      <c r="F12" s="965"/>
      <c r="G12" s="965"/>
    </row>
    <row r="13" spans="2:12" ht="16.2" thickBot="1" x14ac:dyDescent="0.35">
      <c r="B13" s="12"/>
      <c r="C13" s="998">
        <v>1</v>
      </c>
      <c r="D13" s="999"/>
      <c r="E13" s="66">
        <v>2</v>
      </c>
      <c r="F13" s="66">
        <v>3</v>
      </c>
      <c r="G13" s="66">
        <v>4</v>
      </c>
    </row>
    <row r="14" spans="2:12" ht="18" customHeight="1" thickBot="1" x14ac:dyDescent="0.35">
      <c r="B14" s="67">
        <v>1</v>
      </c>
      <c r="C14" s="1004" t="s">
        <v>112</v>
      </c>
      <c r="D14" s="1005"/>
      <c r="E14" s="71" t="s">
        <v>9</v>
      </c>
      <c r="F14" s="76" t="s">
        <v>9</v>
      </c>
      <c r="G14" s="60">
        <f>SUM(G15:G22)</f>
        <v>0</v>
      </c>
    </row>
    <row r="15" spans="2:12" ht="18" customHeight="1" thickBot="1" x14ac:dyDescent="0.35">
      <c r="B15" s="67"/>
      <c r="C15" s="110"/>
      <c r="D15" s="90" t="s">
        <v>113</v>
      </c>
      <c r="E15" s="71"/>
      <c r="F15" s="76"/>
      <c r="G15" s="60"/>
    </row>
    <row r="16" spans="2:12" ht="16.2" thickBot="1" x14ac:dyDescent="0.35">
      <c r="B16" s="86" t="s">
        <v>156</v>
      </c>
      <c r="C16" s="1023" t="s">
        <v>172</v>
      </c>
      <c r="D16" s="1024"/>
      <c r="E16" s="71"/>
      <c r="F16" s="76"/>
      <c r="G16" s="60">
        <f t="shared" ref="G16:G22" si="0">E16*F16</f>
        <v>0</v>
      </c>
    </row>
    <row r="17" spans="2:7" ht="16.2" thickBot="1" x14ac:dyDescent="0.35">
      <c r="B17" s="86" t="s">
        <v>166</v>
      </c>
      <c r="C17" s="1023" t="s">
        <v>173</v>
      </c>
      <c r="D17" s="1024"/>
      <c r="E17" s="71"/>
      <c r="F17" s="76"/>
      <c r="G17" s="60">
        <f t="shared" si="0"/>
        <v>0</v>
      </c>
    </row>
    <row r="18" spans="2:7" ht="16.2" thickBot="1" x14ac:dyDescent="0.35">
      <c r="B18" s="86" t="s">
        <v>167</v>
      </c>
      <c r="C18" s="1023" t="s">
        <v>174</v>
      </c>
      <c r="D18" s="1024"/>
      <c r="E18" s="71"/>
      <c r="F18" s="76"/>
      <c r="G18" s="60">
        <f t="shared" si="0"/>
        <v>0</v>
      </c>
    </row>
    <row r="19" spans="2:7" ht="16.2" thickBot="1" x14ac:dyDescent="0.35">
      <c r="B19" s="86" t="s">
        <v>168</v>
      </c>
      <c r="C19" s="1023" t="s">
        <v>175</v>
      </c>
      <c r="D19" s="1024"/>
      <c r="E19" s="71"/>
      <c r="F19" s="76"/>
      <c r="G19" s="60">
        <f t="shared" si="0"/>
        <v>0</v>
      </c>
    </row>
    <row r="20" spans="2:7" ht="16.2" thickBot="1" x14ac:dyDescent="0.35">
      <c r="B20" s="86" t="s">
        <v>169</v>
      </c>
      <c r="C20" s="1023" t="s">
        <v>368</v>
      </c>
      <c r="D20" s="1024"/>
      <c r="E20" s="71"/>
      <c r="F20" s="76"/>
      <c r="G20" s="60">
        <f t="shared" si="0"/>
        <v>0</v>
      </c>
    </row>
    <row r="21" spans="2:7" ht="16.2" thickBot="1" x14ac:dyDescent="0.35">
      <c r="B21" s="86" t="s">
        <v>170</v>
      </c>
      <c r="C21" s="1023"/>
      <c r="D21" s="1024"/>
      <c r="E21" s="71"/>
      <c r="F21" s="76"/>
      <c r="G21" s="60">
        <f t="shared" si="0"/>
        <v>0</v>
      </c>
    </row>
    <row r="22" spans="2:7" ht="16.2" thickBot="1" x14ac:dyDescent="0.35">
      <c r="B22" s="86" t="s">
        <v>171</v>
      </c>
      <c r="C22" s="1023"/>
      <c r="D22" s="1024"/>
      <c r="E22" s="71"/>
      <c r="F22" s="76"/>
      <c r="G22" s="60">
        <f t="shared" si="0"/>
        <v>0</v>
      </c>
    </row>
    <row r="23" spans="2:7" ht="16.2" thickBot="1" x14ac:dyDescent="0.35">
      <c r="B23" s="86"/>
      <c r="C23" s="966" t="s">
        <v>8</v>
      </c>
      <c r="D23" s="967"/>
      <c r="E23" s="71"/>
      <c r="F23" s="76"/>
      <c r="G23" s="60">
        <f>G14</f>
        <v>0</v>
      </c>
    </row>
    <row r="24" spans="2:7" ht="16.5" customHeight="1" thickBot="1" x14ac:dyDescent="0.35">
      <c r="B24" s="67">
        <v>2</v>
      </c>
      <c r="C24" s="1004" t="s">
        <v>155</v>
      </c>
      <c r="D24" s="1005"/>
      <c r="E24" s="71" t="s">
        <v>138</v>
      </c>
      <c r="F24" s="76" t="s">
        <v>138</v>
      </c>
      <c r="G24" s="60">
        <f>SUM(G26:G36)</f>
        <v>95</v>
      </c>
    </row>
    <row r="25" spans="2:7" ht="16.2" thickBot="1" x14ac:dyDescent="0.35">
      <c r="B25" s="67"/>
      <c r="C25" s="1031" t="s">
        <v>113</v>
      </c>
      <c r="D25" s="1032"/>
      <c r="E25" s="71"/>
      <c r="F25" s="76"/>
      <c r="G25" s="60"/>
    </row>
    <row r="26" spans="2:7" ht="16.2" thickBot="1" x14ac:dyDescent="0.35">
      <c r="B26" s="86" t="s">
        <v>157</v>
      </c>
      <c r="C26" s="1023" t="s">
        <v>256</v>
      </c>
      <c r="D26" s="1024"/>
      <c r="E26" s="71"/>
      <c r="F26" s="76"/>
      <c r="G26" s="60">
        <f>E26*F26*247</f>
        <v>0</v>
      </c>
    </row>
    <row r="27" spans="2:7" ht="16.2" thickBot="1" x14ac:dyDescent="0.35">
      <c r="B27" s="86" t="s">
        <v>158</v>
      </c>
      <c r="C27" s="1023" t="s">
        <v>256</v>
      </c>
      <c r="D27" s="1024"/>
      <c r="E27" s="71"/>
      <c r="F27" s="76"/>
      <c r="G27" s="60">
        <f>E27*F27*247</f>
        <v>0</v>
      </c>
    </row>
    <row r="28" spans="2:7" ht="16.2" thickBot="1" x14ac:dyDescent="0.35">
      <c r="B28" s="86" t="s">
        <v>159</v>
      </c>
      <c r="C28" s="1023" t="s">
        <v>176</v>
      </c>
      <c r="D28" s="1024"/>
      <c r="E28" s="71"/>
      <c r="F28" s="76"/>
      <c r="G28" s="60">
        <f t="shared" ref="G28:G36" si="1">E28*F28</f>
        <v>0</v>
      </c>
    </row>
    <row r="29" spans="2:7" ht="16.2" thickBot="1" x14ac:dyDescent="0.35">
      <c r="B29" s="86" t="s">
        <v>160</v>
      </c>
      <c r="C29" s="1023" t="s">
        <v>177</v>
      </c>
      <c r="D29" s="1024"/>
      <c r="E29" s="71"/>
      <c r="F29" s="76"/>
      <c r="G29" s="60">
        <f t="shared" si="1"/>
        <v>0</v>
      </c>
    </row>
    <row r="30" spans="2:7" ht="16.2" thickBot="1" x14ac:dyDescent="0.35">
      <c r="B30" s="86" t="s">
        <v>161</v>
      </c>
      <c r="C30" s="1023" t="s">
        <v>178</v>
      </c>
      <c r="D30" s="1024"/>
      <c r="E30" s="71"/>
      <c r="F30" s="76"/>
      <c r="G30" s="60">
        <f t="shared" si="1"/>
        <v>0</v>
      </c>
    </row>
    <row r="31" spans="2:7" ht="16.2" thickBot="1" x14ac:dyDescent="0.35">
      <c r="B31" s="86" t="s">
        <v>162</v>
      </c>
      <c r="C31" s="1023" t="s">
        <v>179</v>
      </c>
      <c r="D31" s="1024"/>
      <c r="E31" s="71"/>
      <c r="F31" s="76"/>
      <c r="G31" s="60">
        <f t="shared" si="1"/>
        <v>0</v>
      </c>
    </row>
    <row r="32" spans="2:7" ht="16.2" thickBot="1" x14ac:dyDescent="0.35">
      <c r="B32" s="86" t="s">
        <v>163</v>
      </c>
      <c r="C32" s="1023" t="s">
        <v>180</v>
      </c>
      <c r="D32" s="1024"/>
      <c r="E32" s="71"/>
      <c r="F32" s="76"/>
      <c r="G32" s="60">
        <f t="shared" si="1"/>
        <v>0</v>
      </c>
    </row>
    <row r="33" spans="2:7" ht="16.2" thickBot="1" x14ac:dyDescent="0.35">
      <c r="B33" s="86" t="s">
        <v>164</v>
      </c>
      <c r="C33" s="1023" t="s">
        <v>181</v>
      </c>
      <c r="D33" s="1024"/>
      <c r="E33" s="71"/>
      <c r="F33" s="76"/>
      <c r="G33" s="60">
        <f t="shared" si="1"/>
        <v>0</v>
      </c>
    </row>
    <row r="34" spans="2:7" ht="16.2" thickBot="1" x14ac:dyDescent="0.35">
      <c r="B34" s="86" t="s">
        <v>165</v>
      </c>
      <c r="C34" s="1023" t="s">
        <v>182</v>
      </c>
      <c r="D34" s="1024"/>
      <c r="E34" s="71"/>
      <c r="F34" s="76"/>
      <c r="G34" s="60">
        <f t="shared" si="1"/>
        <v>0</v>
      </c>
    </row>
    <row r="35" spans="2:7" ht="16.2" thickBot="1" x14ac:dyDescent="0.35">
      <c r="B35" s="86" t="s">
        <v>255</v>
      </c>
      <c r="C35" s="1023" t="s">
        <v>183</v>
      </c>
      <c r="D35" s="1024"/>
      <c r="E35" s="71"/>
      <c r="F35" s="76"/>
      <c r="G35" s="60">
        <f t="shared" si="1"/>
        <v>0</v>
      </c>
    </row>
    <row r="36" spans="2:7" ht="16.2" thickBot="1" x14ac:dyDescent="0.35">
      <c r="B36" s="86" t="s">
        <v>257</v>
      </c>
      <c r="C36" s="1023">
        <v>349</v>
      </c>
      <c r="D36" s="1024"/>
      <c r="E36" s="71">
        <v>1</v>
      </c>
      <c r="F36" s="76">
        <v>95</v>
      </c>
      <c r="G36" s="60">
        <f t="shared" si="1"/>
        <v>95</v>
      </c>
    </row>
    <row r="37" spans="2:7" ht="16.2" thickBot="1" x14ac:dyDescent="0.35">
      <c r="B37" s="67"/>
      <c r="C37" s="966" t="s">
        <v>8</v>
      </c>
      <c r="D37" s="967"/>
      <c r="E37" s="71" t="s">
        <v>138</v>
      </c>
      <c r="F37" s="76" t="s">
        <v>9</v>
      </c>
      <c r="G37" s="60">
        <f>G24</f>
        <v>95</v>
      </c>
    </row>
  </sheetData>
  <sheetProtection password="F958" sheet="1" objects="1" scenarios="1"/>
  <mergeCells count="33">
    <mergeCell ref="C35:D35"/>
    <mergeCell ref="C36:D36"/>
    <mergeCell ref="C37:D37"/>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4:D14"/>
    <mergeCell ref="C16:D16"/>
    <mergeCell ref="C17:D17"/>
    <mergeCell ref="C18:D18"/>
    <mergeCell ref="C19:D19"/>
    <mergeCell ref="C11:D12"/>
    <mergeCell ref="E11:E12"/>
    <mergeCell ref="F11:F12"/>
    <mergeCell ref="G11:G12"/>
    <mergeCell ref="C13:D13"/>
    <mergeCell ref="B2:G2"/>
    <mergeCell ref="B4:C4"/>
    <mergeCell ref="B6:D6"/>
    <mergeCell ref="E6:G6"/>
    <mergeCell ref="B8:G8"/>
  </mergeCells>
  <pageMargins left="0.70866141732283472" right="0.70866141732283472" top="0.74803149606299213" bottom="0.74803149606299213" header="0.31496062992125984" footer="0.31496062992125984"/>
  <pageSetup paperSize="9" scale="7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8"/>
  <sheetViews>
    <sheetView topLeftCell="B7" workbookViewId="0">
      <selection activeCell="J16" sqref="J16:J17"/>
    </sheetView>
  </sheetViews>
  <sheetFormatPr defaultRowHeight="14.4" x14ac:dyDescent="0.3"/>
  <cols>
    <col min="3" max="3" width="52.44140625" customWidth="1"/>
    <col min="4" max="4" width="14.88671875" customWidth="1"/>
    <col min="5" max="5" width="14.5546875" customWidth="1"/>
    <col min="6" max="6" width="16" customWidth="1"/>
  </cols>
  <sheetData>
    <row r="2" spans="2:12" ht="15.6" x14ac:dyDescent="0.3">
      <c r="B2" s="969" t="s">
        <v>116</v>
      </c>
      <c r="C2" s="969"/>
      <c r="D2" s="969"/>
      <c r="E2" s="969"/>
      <c r="F2" s="969"/>
    </row>
    <row r="4" spans="2:12" s="27" customFormat="1" ht="17.25" customHeight="1" thickBot="1" x14ac:dyDescent="0.35">
      <c r="B4" s="970" t="s">
        <v>0</v>
      </c>
      <c r="C4" s="970"/>
      <c r="D4" s="28">
        <v>350</v>
      </c>
      <c r="E4" s="25"/>
      <c r="F4" s="26"/>
      <c r="G4" s="26"/>
      <c r="H4" s="26"/>
      <c r="I4" s="26"/>
      <c r="J4" s="26"/>
      <c r="K4" s="26"/>
      <c r="L4" s="26"/>
    </row>
    <row r="6" spans="2:12" s="27" customFormat="1" ht="18" customHeight="1" thickBot="1" x14ac:dyDescent="0.35">
      <c r="B6" s="970" t="s">
        <v>1</v>
      </c>
      <c r="C6" s="970"/>
      <c r="D6" s="1000" t="s">
        <v>334</v>
      </c>
      <c r="E6" s="1000"/>
      <c r="F6" s="1000"/>
      <c r="G6" s="23"/>
      <c r="H6" s="23"/>
      <c r="I6" s="23"/>
      <c r="J6" s="23"/>
      <c r="K6" s="23"/>
      <c r="L6" s="26"/>
    </row>
    <row r="8" spans="2:12" x14ac:dyDescent="0.3">
      <c r="C8" s="49"/>
    </row>
    <row r="10" spans="2:12" ht="15" thickBot="1" x14ac:dyDescent="0.35">
      <c r="B10" s="387"/>
      <c r="C10" s="387"/>
      <c r="D10" s="387"/>
      <c r="E10" s="387"/>
      <c r="F10" s="387"/>
    </row>
    <row r="11" spans="2:12" ht="21" customHeight="1" x14ac:dyDescent="0.3">
      <c r="B11" s="388" t="s">
        <v>3</v>
      </c>
      <c r="C11" s="1014" t="s">
        <v>42</v>
      </c>
      <c r="D11" s="1014" t="s">
        <v>43</v>
      </c>
      <c r="E11" s="1014" t="s">
        <v>44</v>
      </c>
      <c r="F11" s="1014" t="s">
        <v>45</v>
      </c>
    </row>
    <row r="12" spans="2:12" ht="27.75" customHeight="1" thickBot="1" x14ac:dyDescent="0.35">
      <c r="B12" s="389" t="s">
        <v>4</v>
      </c>
      <c r="C12" s="1015"/>
      <c r="D12" s="1015"/>
      <c r="E12" s="1015"/>
      <c r="F12" s="1015"/>
    </row>
    <row r="13" spans="2:12" ht="16.2" thickBot="1" x14ac:dyDescent="0.35">
      <c r="B13" s="389">
        <v>1</v>
      </c>
      <c r="C13" s="390">
        <v>2</v>
      </c>
      <c r="D13" s="390">
        <v>3</v>
      </c>
      <c r="E13" s="390">
        <v>4</v>
      </c>
      <c r="F13" s="390">
        <v>5</v>
      </c>
    </row>
    <row r="14" spans="2:12" ht="63" customHeight="1" thickBot="1" x14ac:dyDescent="0.35">
      <c r="B14" s="67">
        <v>1</v>
      </c>
      <c r="C14" s="391" t="s">
        <v>826</v>
      </c>
      <c r="D14" s="97">
        <v>1</v>
      </c>
      <c r="E14" s="97">
        <v>1</v>
      </c>
      <c r="F14" s="60"/>
    </row>
    <row r="15" spans="2:12" ht="31.8" thickBot="1" x14ac:dyDescent="0.35">
      <c r="B15" s="67">
        <v>2</v>
      </c>
      <c r="C15" s="391" t="s">
        <v>825</v>
      </c>
      <c r="D15" s="97">
        <v>1</v>
      </c>
      <c r="E15" s="97">
        <v>1</v>
      </c>
      <c r="F15" s="60"/>
    </row>
    <row r="16" spans="2:12" ht="47.4" thickBot="1" x14ac:dyDescent="0.35">
      <c r="B16" s="67">
        <v>3</v>
      </c>
      <c r="C16" s="391" t="s">
        <v>350</v>
      </c>
      <c r="D16" s="97"/>
      <c r="E16" s="97"/>
      <c r="F16" s="60"/>
    </row>
    <row r="17" spans="2:6" ht="16.2" thickBot="1" x14ac:dyDescent="0.35">
      <c r="B17" s="168"/>
      <c r="C17" s="97"/>
      <c r="D17" s="97"/>
      <c r="E17" s="97"/>
      <c r="F17" s="60"/>
    </row>
    <row r="18" spans="2:6" ht="16.2" thickBot="1" x14ac:dyDescent="0.35">
      <c r="B18" s="12"/>
      <c r="C18" s="30" t="s">
        <v>8</v>
      </c>
      <c r="D18" s="390" t="s">
        <v>9</v>
      </c>
      <c r="E18" s="390" t="s">
        <v>9</v>
      </c>
      <c r="F18" s="60">
        <f>SUM(F14:F17)</f>
        <v>0</v>
      </c>
    </row>
  </sheetData>
  <mergeCells count="8">
    <mergeCell ref="B2:F2"/>
    <mergeCell ref="B4:C4"/>
    <mergeCell ref="B6:C6"/>
    <mergeCell ref="D6:F6"/>
    <mergeCell ref="C11:C12"/>
    <mergeCell ref="D11:D12"/>
    <mergeCell ref="E11:E12"/>
    <mergeCell ref="F11:F1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54"/>
  <sheetViews>
    <sheetView showZeros="0" topLeftCell="B46" zoomScaleNormal="100" workbookViewId="0">
      <selection activeCell="F48" sqref="F48"/>
    </sheetView>
  </sheetViews>
  <sheetFormatPr defaultRowHeight="14.4" x14ac:dyDescent="0.3"/>
  <cols>
    <col min="3" max="3" width="14.44140625" customWidth="1"/>
    <col min="4" max="4" width="26.109375" customWidth="1"/>
    <col min="5" max="5" width="14.5546875" customWidth="1"/>
    <col min="6" max="6" width="13.5546875" customWidth="1"/>
    <col min="7" max="7" width="9.44140625" customWidth="1"/>
    <col min="8" max="8" width="18.109375" customWidth="1"/>
  </cols>
  <sheetData>
    <row r="2" spans="2:12" ht="15.6" x14ac:dyDescent="0.3">
      <c r="B2" s="969" t="s">
        <v>71</v>
      </c>
      <c r="C2" s="969"/>
      <c r="D2" s="969"/>
      <c r="E2" s="969"/>
      <c r="F2" s="969"/>
      <c r="G2" s="969"/>
      <c r="H2" s="969"/>
    </row>
    <row r="4" spans="2:12" s="27" customFormat="1" ht="17.25" customHeight="1" thickBot="1" x14ac:dyDescent="0.35">
      <c r="B4" s="1009" t="s">
        <v>0</v>
      </c>
      <c r="C4" s="1009"/>
      <c r="D4" s="28">
        <v>244</v>
      </c>
      <c r="E4" s="25"/>
      <c r="F4" s="26"/>
      <c r="G4" s="26"/>
      <c r="H4" s="26"/>
      <c r="I4" s="26"/>
      <c r="J4" s="26"/>
      <c r="K4" s="26"/>
      <c r="L4" s="26"/>
    </row>
    <row r="6" spans="2:12" s="27" customFormat="1" ht="18" customHeight="1" thickBot="1" x14ac:dyDescent="0.35">
      <c r="B6" s="970" t="s">
        <v>1</v>
      </c>
      <c r="C6" s="970"/>
      <c r="D6" s="970"/>
      <c r="E6" s="1010" t="s">
        <v>134</v>
      </c>
      <c r="F6" s="1010"/>
      <c r="G6" s="1010"/>
      <c r="H6" s="1010"/>
      <c r="I6" s="23"/>
      <c r="J6" s="23"/>
      <c r="K6" s="23"/>
      <c r="L6" s="26"/>
    </row>
    <row r="8" spans="2:12" ht="15.6" x14ac:dyDescent="0.3">
      <c r="B8" s="969" t="s">
        <v>86</v>
      </c>
      <c r="C8" s="969"/>
      <c r="D8" s="969"/>
      <c r="E8" s="969"/>
      <c r="F8" s="969"/>
      <c r="G8" s="969"/>
      <c r="H8" s="969"/>
    </row>
    <row r="10" spans="2:12" ht="15" thickBot="1" x14ac:dyDescent="0.35">
      <c r="B10" s="40"/>
      <c r="C10" s="40"/>
      <c r="D10" s="40"/>
      <c r="E10" s="40"/>
      <c r="F10" s="40"/>
      <c r="G10" s="40"/>
      <c r="H10" s="40"/>
    </row>
    <row r="11" spans="2:12" ht="62.25" customHeight="1" x14ac:dyDescent="0.3">
      <c r="B11" s="41" t="s">
        <v>3</v>
      </c>
      <c r="C11" s="974" t="s">
        <v>42</v>
      </c>
      <c r="D11" s="976"/>
      <c r="E11" s="963" t="s">
        <v>77</v>
      </c>
      <c r="F11" s="963" t="s">
        <v>78</v>
      </c>
      <c r="G11" s="963" t="s">
        <v>79</v>
      </c>
      <c r="H11" s="963" t="s">
        <v>80</v>
      </c>
    </row>
    <row r="12" spans="2:12" ht="16.2" thickBot="1" x14ac:dyDescent="0.35">
      <c r="B12" s="42" t="s">
        <v>4</v>
      </c>
      <c r="C12" s="980"/>
      <c r="D12" s="982"/>
      <c r="E12" s="965"/>
      <c r="F12" s="965"/>
      <c r="G12" s="965"/>
      <c r="H12" s="965"/>
    </row>
    <row r="13" spans="2:12" ht="16.2" thickBot="1" x14ac:dyDescent="0.35">
      <c r="B13" s="42">
        <v>1</v>
      </c>
      <c r="C13" s="998">
        <v>2</v>
      </c>
      <c r="D13" s="999"/>
      <c r="E13" s="43">
        <v>4</v>
      </c>
      <c r="F13" s="43">
        <v>5</v>
      </c>
      <c r="G13" s="43">
        <v>6</v>
      </c>
      <c r="H13" s="43">
        <v>7</v>
      </c>
    </row>
    <row r="14" spans="2:12" ht="15.75" customHeight="1" thickBot="1" x14ac:dyDescent="0.35">
      <c r="B14" s="86">
        <v>1</v>
      </c>
      <c r="C14" s="1052" t="s">
        <v>81</v>
      </c>
      <c r="D14" s="1053"/>
      <c r="E14" s="76"/>
      <c r="F14" s="76"/>
      <c r="G14" s="76"/>
      <c r="H14" s="60">
        <f>SUM(H16:H21)</f>
        <v>0</v>
      </c>
    </row>
    <row r="15" spans="2:12" ht="16.2" thickBot="1" x14ac:dyDescent="0.35">
      <c r="B15" s="86"/>
      <c r="C15" s="101"/>
      <c r="D15" s="90" t="s">
        <v>82</v>
      </c>
      <c r="E15" s="76"/>
      <c r="F15" s="76"/>
      <c r="G15" s="76"/>
      <c r="H15" s="60"/>
    </row>
    <row r="16" spans="2:12" ht="30.75" customHeight="1" thickBot="1" x14ac:dyDescent="0.35">
      <c r="B16" s="86" t="s">
        <v>156</v>
      </c>
      <c r="C16" s="1050"/>
      <c r="D16" s="1051"/>
      <c r="E16" s="76"/>
      <c r="F16" s="76"/>
      <c r="G16" s="76"/>
      <c r="H16" s="60">
        <f t="shared" ref="H16:H21" si="0">E16*F16*G16</f>
        <v>0</v>
      </c>
    </row>
    <row r="17" spans="2:8" ht="29.25" customHeight="1" thickBot="1" x14ac:dyDescent="0.35">
      <c r="B17" s="86" t="s">
        <v>166</v>
      </c>
      <c r="C17" s="1050"/>
      <c r="D17" s="1051"/>
      <c r="E17" s="76"/>
      <c r="F17" s="76"/>
      <c r="G17" s="76"/>
      <c r="H17" s="60">
        <f t="shared" si="0"/>
        <v>0</v>
      </c>
    </row>
    <row r="18" spans="2:8" ht="29.25" customHeight="1" thickBot="1" x14ac:dyDescent="0.35">
      <c r="B18" s="86" t="s">
        <v>167</v>
      </c>
      <c r="C18" s="1050"/>
      <c r="D18" s="1051"/>
      <c r="E18" s="76"/>
      <c r="F18" s="76"/>
      <c r="G18" s="76"/>
      <c r="H18" s="60">
        <f t="shared" si="0"/>
        <v>0</v>
      </c>
    </row>
    <row r="19" spans="2:8" ht="29.25" customHeight="1" thickBot="1" x14ac:dyDescent="0.35">
      <c r="B19" s="86" t="s">
        <v>168</v>
      </c>
      <c r="C19" s="1050"/>
      <c r="D19" s="1051"/>
      <c r="E19" s="76"/>
      <c r="F19" s="76"/>
      <c r="G19" s="76"/>
      <c r="H19" s="60">
        <f t="shared" si="0"/>
        <v>0</v>
      </c>
    </row>
    <row r="20" spans="2:8" ht="29.25" customHeight="1" thickBot="1" x14ac:dyDescent="0.35">
      <c r="B20" s="86" t="s">
        <v>169</v>
      </c>
      <c r="C20" s="1050"/>
      <c r="D20" s="1051"/>
      <c r="E20" s="76"/>
      <c r="F20" s="76"/>
      <c r="G20" s="76"/>
      <c r="H20" s="60">
        <f t="shared" si="0"/>
        <v>0</v>
      </c>
    </row>
    <row r="21" spans="2:8" ht="29.25" customHeight="1" thickBot="1" x14ac:dyDescent="0.35">
      <c r="B21" s="86" t="s">
        <v>170</v>
      </c>
      <c r="C21" s="1050"/>
      <c r="D21" s="1051"/>
      <c r="E21" s="76"/>
      <c r="F21" s="76"/>
      <c r="G21" s="76"/>
      <c r="H21" s="60">
        <f t="shared" si="0"/>
        <v>0</v>
      </c>
    </row>
    <row r="22" spans="2:8" ht="16.2" thickBot="1" x14ac:dyDescent="0.35">
      <c r="B22" s="86" t="s">
        <v>194</v>
      </c>
      <c r="C22" s="1052" t="s">
        <v>83</v>
      </c>
      <c r="D22" s="1053"/>
      <c r="E22" s="76"/>
      <c r="F22" s="76"/>
      <c r="G22" s="76"/>
      <c r="H22" s="60">
        <f>SUM(H24:H29)</f>
        <v>0</v>
      </c>
    </row>
    <row r="23" spans="2:8" ht="16.2" thickBot="1" x14ac:dyDescent="0.35">
      <c r="B23" s="86"/>
      <c r="C23" s="101"/>
      <c r="D23" s="90" t="s">
        <v>82</v>
      </c>
      <c r="E23" s="76"/>
      <c r="F23" s="76"/>
      <c r="G23" s="76"/>
      <c r="H23" s="60"/>
    </row>
    <row r="24" spans="2:8" ht="27.75" customHeight="1" thickBot="1" x14ac:dyDescent="0.35">
      <c r="B24" s="86" t="s">
        <v>157</v>
      </c>
      <c r="C24" s="1050"/>
      <c r="D24" s="1051"/>
      <c r="E24" s="76"/>
      <c r="F24" s="76"/>
      <c r="G24" s="76"/>
      <c r="H24" s="60">
        <f t="shared" ref="H24:H29" si="1">E24*F24*G24</f>
        <v>0</v>
      </c>
    </row>
    <row r="25" spans="2:8" ht="27.75" customHeight="1" thickBot="1" x14ac:dyDescent="0.35">
      <c r="B25" s="86" t="s">
        <v>158</v>
      </c>
      <c r="C25" s="1050"/>
      <c r="D25" s="1051"/>
      <c r="E25" s="76"/>
      <c r="F25" s="76"/>
      <c r="G25" s="76"/>
      <c r="H25" s="60">
        <f t="shared" si="1"/>
        <v>0</v>
      </c>
    </row>
    <row r="26" spans="2:8" ht="27.75" customHeight="1" thickBot="1" x14ac:dyDescent="0.35">
      <c r="B26" s="86" t="s">
        <v>159</v>
      </c>
      <c r="C26" s="1050"/>
      <c r="D26" s="1051"/>
      <c r="E26" s="76"/>
      <c r="F26" s="76"/>
      <c r="G26" s="76"/>
      <c r="H26" s="60">
        <f t="shared" si="1"/>
        <v>0</v>
      </c>
    </row>
    <row r="27" spans="2:8" ht="27.75" customHeight="1" thickBot="1" x14ac:dyDescent="0.35">
      <c r="B27" s="86" t="s">
        <v>160</v>
      </c>
      <c r="C27" s="1050"/>
      <c r="D27" s="1051"/>
      <c r="E27" s="76"/>
      <c r="F27" s="76"/>
      <c r="G27" s="76"/>
      <c r="H27" s="60">
        <f t="shared" si="1"/>
        <v>0</v>
      </c>
    </row>
    <row r="28" spans="2:8" ht="27.75" customHeight="1" thickBot="1" x14ac:dyDescent="0.35">
      <c r="B28" s="86" t="s">
        <v>161</v>
      </c>
      <c r="C28" s="1050"/>
      <c r="D28" s="1051"/>
      <c r="E28" s="76"/>
      <c r="F28" s="76"/>
      <c r="G28" s="76"/>
      <c r="H28" s="60">
        <f t="shared" si="1"/>
        <v>0</v>
      </c>
    </row>
    <row r="29" spans="2:8" ht="27.75" customHeight="1" thickBot="1" x14ac:dyDescent="0.35">
      <c r="B29" s="86" t="s">
        <v>162</v>
      </c>
      <c r="C29" s="1050"/>
      <c r="D29" s="1051"/>
      <c r="E29" s="76"/>
      <c r="F29" s="76"/>
      <c r="G29" s="76"/>
      <c r="H29" s="60">
        <f t="shared" si="1"/>
        <v>0</v>
      </c>
    </row>
    <row r="30" spans="2:8" ht="16.2" thickBot="1" x14ac:dyDescent="0.35">
      <c r="B30" s="86" t="s">
        <v>195</v>
      </c>
      <c r="C30" s="1052" t="s">
        <v>84</v>
      </c>
      <c r="D30" s="1053"/>
      <c r="E30" s="76"/>
      <c r="F30" s="76"/>
      <c r="G30" s="76"/>
      <c r="H30" s="60">
        <f>SUM(H32:H37)</f>
        <v>0</v>
      </c>
    </row>
    <row r="31" spans="2:8" ht="16.2" thickBot="1" x14ac:dyDescent="0.35">
      <c r="B31" s="86"/>
      <c r="C31" s="101"/>
      <c r="D31" s="90" t="s">
        <v>82</v>
      </c>
      <c r="E31" s="76"/>
      <c r="F31" s="76"/>
      <c r="G31" s="76"/>
      <c r="H31" s="60"/>
    </row>
    <row r="32" spans="2:8" ht="29.25" customHeight="1" thickBot="1" x14ac:dyDescent="0.35">
      <c r="B32" s="86" t="s">
        <v>196</v>
      </c>
      <c r="C32" s="1050"/>
      <c r="D32" s="1051"/>
      <c r="E32" s="76"/>
      <c r="F32" s="76"/>
      <c r="G32" s="76"/>
      <c r="H32" s="60">
        <f t="shared" ref="H32:H37" si="2">E32*F32*G32</f>
        <v>0</v>
      </c>
    </row>
    <row r="33" spans="2:8" ht="29.25" customHeight="1" thickBot="1" x14ac:dyDescent="0.35">
      <c r="B33" s="86" t="s">
        <v>197</v>
      </c>
      <c r="C33" s="1050"/>
      <c r="D33" s="1051"/>
      <c r="E33" s="76"/>
      <c r="F33" s="76"/>
      <c r="G33" s="76"/>
      <c r="H33" s="60">
        <f t="shared" si="2"/>
        <v>0</v>
      </c>
    </row>
    <row r="34" spans="2:8" ht="29.25" customHeight="1" thickBot="1" x14ac:dyDescent="0.35">
      <c r="B34" s="86" t="s">
        <v>198</v>
      </c>
      <c r="C34" s="1050"/>
      <c r="D34" s="1051"/>
      <c r="E34" s="76"/>
      <c r="F34" s="76"/>
      <c r="G34" s="76"/>
      <c r="H34" s="60">
        <f t="shared" si="2"/>
        <v>0</v>
      </c>
    </row>
    <row r="35" spans="2:8" ht="29.25" customHeight="1" thickBot="1" x14ac:dyDescent="0.35">
      <c r="B35" s="86" t="s">
        <v>199</v>
      </c>
      <c r="C35" s="1050"/>
      <c r="D35" s="1051"/>
      <c r="E35" s="76"/>
      <c r="F35" s="76"/>
      <c r="G35" s="76"/>
      <c r="H35" s="60">
        <f t="shared" si="2"/>
        <v>0</v>
      </c>
    </row>
    <row r="36" spans="2:8" ht="29.25" customHeight="1" thickBot="1" x14ac:dyDescent="0.35">
      <c r="B36" s="86" t="s">
        <v>200</v>
      </c>
      <c r="C36" s="1050"/>
      <c r="D36" s="1051"/>
      <c r="E36" s="76"/>
      <c r="F36" s="76"/>
      <c r="G36" s="76"/>
      <c r="H36" s="60">
        <f t="shared" si="2"/>
        <v>0</v>
      </c>
    </row>
    <row r="37" spans="2:8" ht="29.25" customHeight="1" thickBot="1" x14ac:dyDescent="0.35">
      <c r="B37" s="86" t="s">
        <v>201</v>
      </c>
      <c r="C37" s="1050"/>
      <c r="D37" s="1051"/>
      <c r="E37" s="76"/>
      <c r="F37" s="76"/>
      <c r="G37" s="76"/>
      <c r="H37" s="60">
        <f t="shared" si="2"/>
        <v>0</v>
      </c>
    </row>
    <row r="38" spans="2:8" ht="16.2" thickBot="1" x14ac:dyDescent="0.35">
      <c r="B38" s="86" t="s">
        <v>202</v>
      </c>
      <c r="C38" s="1052" t="s">
        <v>210</v>
      </c>
      <c r="D38" s="1053"/>
      <c r="E38" s="76"/>
      <c r="F38" s="76"/>
      <c r="G38" s="76"/>
      <c r="H38" s="60">
        <f>SUM(H40:H45)</f>
        <v>0</v>
      </c>
    </row>
    <row r="39" spans="2:8" ht="16.2" thickBot="1" x14ac:dyDescent="0.35">
      <c r="B39" s="86"/>
      <c r="C39" s="101"/>
      <c r="D39" s="90" t="s">
        <v>82</v>
      </c>
      <c r="E39" s="76"/>
      <c r="F39" s="76"/>
      <c r="G39" s="76"/>
      <c r="H39" s="60"/>
    </row>
    <row r="40" spans="2:8" ht="29.25" customHeight="1" thickBot="1" x14ac:dyDescent="0.35">
      <c r="B40" s="86" t="s">
        <v>203</v>
      </c>
      <c r="C40" s="1050"/>
      <c r="D40" s="1051"/>
      <c r="E40" s="76"/>
      <c r="F40" s="76"/>
      <c r="G40" s="76"/>
      <c r="H40" s="60">
        <f t="shared" ref="H40:H45" si="3">E40*F40*G40</f>
        <v>0</v>
      </c>
    </row>
    <row r="41" spans="2:8" ht="29.25" customHeight="1" thickBot="1" x14ac:dyDescent="0.35">
      <c r="B41" s="86" t="s">
        <v>204</v>
      </c>
      <c r="C41" s="1050"/>
      <c r="D41" s="1051"/>
      <c r="E41" s="76"/>
      <c r="F41" s="76"/>
      <c r="G41" s="76"/>
      <c r="H41" s="60">
        <f t="shared" si="3"/>
        <v>0</v>
      </c>
    </row>
    <row r="42" spans="2:8" ht="29.25" customHeight="1" thickBot="1" x14ac:dyDescent="0.35">
      <c r="B42" s="86" t="s">
        <v>205</v>
      </c>
      <c r="C42" s="1050"/>
      <c r="D42" s="1051"/>
      <c r="E42" s="76"/>
      <c r="F42" s="76"/>
      <c r="G42" s="76"/>
      <c r="H42" s="60">
        <f t="shared" si="3"/>
        <v>0</v>
      </c>
    </row>
    <row r="43" spans="2:8" ht="29.25" customHeight="1" thickBot="1" x14ac:dyDescent="0.35">
      <c r="B43" s="86" t="s">
        <v>206</v>
      </c>
      <c r="C43" s="1050"/>
      <c r="D43" s="1051"/>
      <c r="E43" s="76"/>
      <c r="F43" s="76"/>
      <c r="G43" s="76"/>
      <c r="H43" s="60">
        <f t="shared" si="3"/>
        <v>0</v>
      </c>
    </row>
    <row r="44" spans="2:8" ht="29.25" customHeight="1" thickBot="1" x14ac:dyDescent="0.35">
      <c r="B44" s="86" t="s">
        <v>207</v>
      </c>
      <c r="C44" s="1050"/>
      <c r="D44" s="1051"/>
      <c r="E44" s="76"/>
      <c r="F44" s="76"/>
      <c r="G44" s="76"/>
      <c r="H44" s="60">
        <f t="shared" si="3"/>
        <v>0</v>
      </c>
    </row>
    <row r="45" spans="2:8" ht="29.25" customHeight="1" thickBot="1" x14ac:dyDescent="0.35">
      <c r="B45" s="86" t="s">
        <v>208</v>
      </c>
      <c r="C45" s="1050"/>
      <c r="D45" s="1051"/>
      <c r="E45" s="76"/>
      <c r="F45" s="76"/>
      <c r="G45" s="76"/>
      <c r="H45" s="60">
        <f t="shared" si="3"/>
        <v>0</v>
      </c>
    </row>
    <row r="46" spans="2:8" ht="16.2" thickBot="1" x14ac:dyDescent="0.35">
      <c r="B46" s="86" t="s">
        <v>211</v>
      </c>
      <c r="C46" s="1052" t="s">
        <v>85</v>
      </c>
      <c r="D46" s="1053"/>
      <c r="E46" s="76"/>
      <c r="F46" s="76"/>
      <c r="G46" s="76"/>
      <c r="H46" s="60">
        <f>SUM(H48:H53)</f>
        <v>0</v>
      </c>
    </row>
    <row r="47" spans="2:8" ht="16.2" thickBot="1" x14ac:dyDescent="0.35">
      <c r="B47" s="86"/>
      <c r="C47" s="101"/>
      <c r="D47" s="90" t="s">
        <v>82</v>
      </c>
      <c r="E47" s="76"/>
      <c r="F47" s="76"/>
      <c r="G47" s="76"/>
      <c r="H47" s="60"/>
    </row>
    <row r="48" spans="2:8" ht="32.25" customHeight="1" thickBot="1" x14ac:dyDescent="0.35">
      <c r="B48" s="86" t="s">
        <v>212</v>
      </c>
      <c r="C48" s="1050"/>
      <c r="D48" s="1051"/>
      <c r="E48" s="76"/>
      <c r="F48" s="76"/>
      <c r="G48" s="76"/>
      <c r="H48" s="60">
        <f t="shared" ref="H48:H53" si="4">E48*F48*G48</f>
        <v>0</v>
      </c>
    </row>
    <row r="49" spans="2:8" ht="32.25" customHeight="1" thickBot="1" x14ac:dyDescent="0.35">
      <c r="B49" s="86" t="s">
        <v>213</v>
      </c>
      <c r="C49" s="1050"/>
      <c r="D49" s="1051"/>
      <c r="E49" s="76"/>
      <c r="F49" s="76"/>
      <c r="G49" s="76"/>
      <c r="H49" s="60">
        <f t="shared" si="4"/>
        <v>0</v>
      </c>
    </row>
    <row r="50" spans="2:8" ht="32.25" customHeight="1" thickBot="1" x14ac:dyDescent="0.35">
      <c r="B50" s="86" t="s">
        <v>214</v>
      </c>
      <c r="C50" s="1050"/>
      <c r="D50" s="1051"/>
      <c r="E50" s="76"/>
      <c r="F50" s="76"/>
      <c r="G50" s="76"/>
      <c r="H50" s="60">
        <f t="shared" si="4"/>
        <v>0</v>
      </c>
    </row>
    <row r="51" spans="2:8" ht="32.25" customHeight="1" thickBot="1" x14ac:dyDescent="0.35">
      <c r="B51" s="86" t="s">
        <v>215</v>
      </c>
      <c r="C51" s="1050"/>
      <c r="D51" s="1051"/>
      <c r="E51" s="76"/>
      <c r="F51" s="76"/>
      <c r="G51" s="76"/>
      <c r="H51" s="60">
        <f t="shared" si="4"/>
        <v>0</v>
      </c>
    </row>
    <row r="52" spans="2:8" ht="32.25" customHeight="1" thickBot="1" x14ac:dyDescent="0.35">
      <c r="B52" s="86" t="s">
        <v>216</v>
      </c>
      <c r="C52" s="1050"/>
      <c r="D52" s="1051"/>
      <c r="E52" s="76"/>
      <c r="F52" s="76"/>
      <c r="G52" s="76"/>
      <c r="H52" s="60">
        <f t="shared" si="4"/>
        <v>0</v>
      </c>
    </row>
    <row r="53" spans="2:8" ht="32.25" customHeight="1" thickBot="1" x14ac:dyDescent="0.35">
      <c r="B53" s="86" t="s">
        <v>217</v>
      </c>
      <c r="C53" s="1050"/>
      <c r="D53" s="1051"/>
      <c r="E53" s="76"/>
      <c r="F53" s="76"/>
      <c r="G53" s="76"/>
      <c r="H53" s="60">
        <f t="shared" si="4"/>
        <v>0</v>
      </c>
    </row>
    <row r="54" spans="2:8" ht="16.2" thickBot="1" x14ac:dyDescent="0.35">
      <c r="B54" s="86"/>
      <c r="C54" s="966" t="s">
        <v>8</v>
      </c>
      <c r="D54" s="967"/>
      <c r="E54" s="76" t="s">
        <v>9</v>
      </c>
      <c r="F54" s="76" t="s">
        <v>9</v>
      </c>
      <c r="G54" s="76" t="s">
        <v>9</v>
      </c>
      <c r="H54" s="60">
        <f>H14+H22+H30+H38+H46</f>
        <v>0</v>
      </c>
    </row>
  </sheetData>
  <sheetProtection password="F958" sheet="1"/>
  <mergeCells count="47">
    <mergeCell ref="B2:H2"/>
    <mergeCell ref="B4:C4"/>
    <mergeCell ref="B6:D6"/>
    <mergeCell ref="B8:H8"/>
    <mergeCell ref="C11:D12"/>
    <mergeCell ref="E11:E12"/>
    <mergeCell ref="F11:F12"/>
    <mergeCell ref="G11:G12"/>
    <mergeCell ref="H11:H12"/>
    <mergeCell ref="E6:H6"/>
    <mergeCell ref="C13:D13"/>
    <mergeCell ref="C14:D14"/>
    <mergeCell ref="C20:D20"/>
    <mergeCell ref="C21:D21"/>
    <mergeCell ref="C22:D22"/>
    <mergeCell ref="C18:D18"/>
    <mergeCell ref="C19:D19"/>
    <mergeCell ref="C16:D16"/>
    <mergeCell ref="C17:D17"/>
    <mergeCell ref="C54:D54"/>
    <mergeCell ref="C30:D30"/>
    <mergeCell ref="C38:D38"/>
    <mergeCell ref="C32:D32"/>
    <mergeCell ref="C33:D33"/>
    <mergeCell ref="C34:D34"/>
    <mergeCell ref="C35:D35"/>
    <mergeCell ref="C29:D29"/>
    <mergeCell ref="C46:D46"/>
    <mergeCell ref="C50:D50"/>
    <mergeCell ref="C51:D51"/>
    <mergeCell ref="C53:D53"/>
    <mergeCell ref="C36:D36"/>
    <mergeCell ref="C37:D37"/>
    <mergeCell ref="C48:D48"/>
    <mergeCell ref="C49:D49"/>
    <mergeCell ref="C52:D52"/>
    <mergeCell ref="C45:D45"/>
    <mergeCell ref="C40:D40"/>
    <mergeCell ref="C41:D41"/>
    <mergeCell ref="C42:D42"/>
    <mergeCell ref="C43:D43"/>
    <mergeCell ref="C44:D44"/>
    <mergeCell ref="C24:D24"/>
    <mergeCell ref="C25:D25"/>
    <mergeCell ref="C26:D26"/>
    <mergeCell ref="C27:D27"/>
    <mergeCell ref="C28:D28"/>
  </mergeCells>
  <pageMargins left="0.70866141732283472" right="0.70866141732283472" top="0.74803149606299213" bottom="0.74803149606299213" header="0.31496062992125984" footer="0.31496062992125984"/>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21"/>
  <sheetViews>
    <sheetView showZeros="0" topLeftCell="C10" workbookViewId="0">
      <selection activeCell="H17" sqref="H17"/>
    </sheetView>
  </sheetViews>
  <sheetFormatPr defaultRowHeight="14.4" x14ac:dyDescent="0.3"/>
  <cols>
    <col min="3" max="3" width="15" customWidth="1"/>
    <col min="4" max="4" width="27.44140625" customWidth="1"/>
    <col min="5" max="5" width="21.5546875" customWidth="1"/>
    <col min="6" max="6" width="14" customWidth="1"/>
    <col min="7" max="7" width="10.5546875" customWidth="1"/>
    <col min="8" max="8" width="14.109375" customWidth="1"/>
  </cols>
  <sheetData>
    <row r="2" spans="2:12" ht="15.6" x14ac:dyDescent="0.3">
      <c r="B2" s="969" t="s">
        <v>18</v>
      </c>
      <c r="C2" s="969"/>
      <c r="D2" s="969"/>
      <c r="E2" s="969"/>
      <c r="F2" s="969"/>
      <c r="G2" s="969"/>
      <c r="H2" s="969"/>
    </row>
    <row r="3" spans="2:12" ht="17.25" customHeight="1" x14ac:dyDescent="0.3">
      <c r="B3" s="13"/>
      <c r="C3" s="13"/>
      <c r="D3" s="13"/>
      <c r="E3" s="21"/>
      <c r="F3" s="14"/>
      <c r="G3" s="14"/>
      <c r="H3" s="14"/>
    </row>
    <row r="4" spans="2:12" s="27" customFormat="1" ht="17.25" customHeight="1" thickBot="1" x14ac:dyDescent="0.35">
      <c r="B4" s="970" t="s">
        <v>0</v>
      </c>
      <c r="C4" s="970"/>
      <c r="D4" s="28">
        <v>112</v>
      </c>
      <c r="E4" s="25"/>
      <c r="F4" s="26"/>
      <c r="G4" s="26"/>
      <c r="H4" s="26"/>
      <c r="I4" s="26"/>
      <c r="J4" s="26"/>
      <c r="K4" s="26"/>
      <c r="L4" s="26"/>
    </row>
    <row r="5" spans="2:12" s="27" customFormat="1" ht="18" customHeight="1" x14ac:dyDescent="0.3">
      <c r="B5" s="24"/>
      <c r="C5" s="24"/>
      <c r="D5" s="24"/>
      <c r="E5" s="24"/>
      <c r="F5" s="25"/>
      <c r="G5" s="25"/>
      <c r="H5" s="25"/>
    </row>
    <row r="6" spans="2:12" s="27" customFormat="1" ht="18" customHeight="1" thickBot="1" x14ac:dyDescent="0.35">
      <c r="B6" s="970" t="s">
        <v>1</v>
      </c>
      <c r="C6" s="970"/>
      <c r="D6" s="970"/>
      <c r="E6" s="1000" t="s">
        <v>134</v>
      </c>
      <c r="F6" s="1000"/>
      <c r="G6" s="1000"/>
      <c r="H6" s="1000"/>
      <c r="I6" s="23"/>
      <c r="J6" s="23"/>
      <c r="K6" s="23"/>
      <c r="L6" s="26"/>
    </row>
    <row r="7" spans="2:12" ht="15.6" x14ac:dyDescent="0.3">
      <c r="B7" s="22"/>
      <c r="C7" s="22"/>
      <c r="D7" s="22"/>
      <c r="E7" s="22"/>
      <c r="F7" s="22"/>
      <c r="G7" s="22"/>
      <c r="H7" s="22"/>
    </row>
    <row r="8" spans="2:12" ht="15.6" x14ac:dyDescent="0.3">
      <c r="B8" s="969" t="s">
        <v>151</v>
      </c>
      <c r="C8" s="969"/>
      <c r="D8" s="969"/>
      <c r="E8" s="969"/>
      <c r="F8" s="969"/>
      <c r="G8" s="969"/>
      <c r="H8" s="969"/>
    </row>
    <row r="9" spans="2:12" ht="15" thickBot="1" x14ac:dyDescent="0.35"/>
    <row r="10" spans="2:12" ht="31.5" customHeight="1" x14ac:dyDescent="0.3">
      <c r="B10" s="963" t="s">
        <v>17</v>
      </c>
      <c r="C10" s="974" t="s">
        <v>20</v>
      </c>
      <c r="D10" s="976"/>
      <c r="E10" s="963" t="s">
        <v>29</v>
      </c>
      <c r="F10" s="963" t="s">
        <v>30</v>
      </c>
      <c r="G10" s="963" t="s">
        <v>28</v>
      </c>
      <c r="H10" s="963" t="s">
        <v>187</v>
      </c>
    </row>
    <row r="11" spans="2:12" ht="27" customHeight="1" x14ac:dyDescent="0.3">
      <c r="B11" s="964"/>
      <c r="C11" s="977"/>
      <c r="D11" s="979"/>
      <c r="E11" s="964"/>
      <c r="F11" s="964"/>
      <c r="G11" s="964"/>
      <c r="H11" s="964"/>
    </row>
    <row r="12" spans="2:12" ht="15.75" customHeight="1" thickBot="1" x14ac:dyDescent="0.35">
      <c r="B12" s="965"/>
      <c r="C12" s="980"/>
      <c r="D12" s="982"/>
      <c r="E12" s="965"/>
      <c r="F12" s="965"/>
      <c r="G12" s="965"/>
      <c r="H12" s="965"/>
    </row>
    <row r="13" spans="2:12" ht="16.2" thickBot="1" x14ac:dyDescent="0.35">
      <c r="B13" s="8">
        <v>1</v>
      </c>
      <c r="C13" s="998">
        <v>2</v>
      </c>
      <c r="D13" s="999"/>
      <c r="E13" s="7">
        <v>3</v>
      </c>
      <c r="F13" s="7">
        <v>4</v>
      </c>
      <c r="G13" s="7">
        <v>5</v>
      </c>
      <c r="H13" s="7">
        <v>6</v>
      </c>
    </row>
    <row r="14" spans="2:12" ht="48.75" customHeight="1" thickBot="1" x14ac:dyDescent="0.35">
      <c r="B14" s="8">
        <v>1</v>
      </c>
      <c r="C14" s="996" t="s">
        <v>21</v>
      </c>
      <c r="D14" s="997"/>
      <c r="E14" s="60" t="s">
        <v>9</v>
      </c>
      <c r="F14" s="60" t="s">
        <v>9</v>
      </c>
      <c r="G14" s="60" t="s">
        <v>9</v>
      </c>
      <c r="H14" s="59" t="s">
        <v>138</v>
      </c>
    </row>
    <row r="15" spans="2:12" ht="15" customHeight="1" x14ac:dyDescent="0.3">
      <c r="B15" s="5"/>
      <c r="C15" s="994" t="s">
        <v>7</v>
      </c>
      <c r="D15" s="995"/>
      <c r="E15" s="61"/>
      <c r="F15" s="61"/>
      <c r="G15" s="61"/>
      <c r="H15" s="61"/>
    </row>
    <row r="16" spans="2:12" ht="51" customHeight="1" thickBot="1" x14ac:dyDescent="0.35">
      <c r="B16" s="8" t="s">
        <v>22</v>
      </c>
      <c r="C16" s="990" t="s">
        <v>320</v>
      </c>
      <c r="D16" s="991"/>
      <c r="E16" s="59">
        <v>500</v>
      </c>
      <c r="F16" s="62">
        <v>2</v>
      </c>
      <c r="G16" s="62"/>
      <c r="H16" s="59">
        <f>30700-30700</f>
        <v>0</v>
      </c>
    </row>
    <row r="17" spans="2:8" ht="30.75" customHeight="1" thickBot="1" x14ac:dyDescent="0.35">
      <c r="B17" s="8" t="s">
        <v>23</v>
      </c>
      <c r="C17" s="992" t="s">
        <v>24</v>
      </c>
      <c r="D17" s="993"/>
      <c r="E17" s="59" t="s">
        <v>138</v>
      </c>
      <c r="F17" s="62"/>
      <c r="G17" s="62" t="s">
        <v>138</v>
      </c>
      <c r="H17" s="59"/>
    </row>
    <row r="18" spans="2:8" ht="30.75" customHeight="1" thickBot="1" x14ac:dyDescent="0.35">
      <c r="B18" s="8" t="s">
        <v>25</v>
      </c>
      <c r="C18" s="992" t="s">
        <v>321</v>
      </c>
      <c r="D18" s="993"/>
      <c r="E18" s="59"/>
      <c r="F18" s="62">
        <v>1</v>
      </c>
      <c r="G18" s="62">
        <v>1</v>
      </c>
      <c r="H18" s="59"/>
    </row>
    <row r="19" spans="2:8" ht="16.2" thickBot="1" x14ac:dyDescent="0.35">
      <c r="B19" s="9"/>
      <c r="C19" s="988"/>
      <c r="D19" s="989"/>
      <c r="E19" s="59"/>
      <c r="F19" s="62"/>
      <c r="G19" s="62"/>
      <c r="H19" s="59">
        <f>E19*F19*G19</f>
        <v>0</v>
      </c>
    </row>
    <row r="20" spans="2:8" ht="16.2" thickBot="1" x14ac:dyDescent="0.35">
      <c r="B20" s="9"/>
      <c r="C20" s="988"/>
      <c r="D20" s="989"/>
      <c r="E20" s="59"/>
      <c r="F20" s="62"/>
      <c r="G20" s="62"/>
      <c r="H20" s="59">
        <f>E20*F20*G20</f>
        <v>0</v>
      </c>
    </row>
    <row r="21" spans="2:8" ht="16.2" thickBot="1" x14ac:dyDescent="0.35">
      <c r="B21" s="12"/>
      <c r="C21" s="986" t="s">
        <v>8</v>
      </c>
      <c r="D21" s="987"/>
      <c r="E21" s="60" t="s">
        <v>9</v>
      </c>
      <c r="F21" s="60" t="s">
        <v>9</v>
      </c>
      <c r="G21" s="60" t="s">
        <v>9</v>
      </c>
      <c r="H21" s="59">
        <f>H16+H17+H18</f>
        <v>0</v>
      </c>
    </row>
  </sheetData>
  <mergeCells count="20">
    <mergeCell ref="B2:H2"/>
    <mergeCell ref="B4:C4"/>
    <mergeCell ref="C14:D14"/>
    <mergeCell ref="B10:B12"/>
    <mergeCell ref="C13:D13"/>
    <mergeCell ref="H10:H12"/>
    <mergeCell ref="B6:D6"/>
    <mergeCell ref="B8:H8"/>
    <mergeCell ref="E6:H6"/>
    <mergeCell ref="C21:D21"/>
    <mergeCell ref="G10:G12"/>
    <mergeCell ref="F10:F12"/>
    <mergeCell ref="E10:E12"/>
    <mergeCell ref="C10:D12"/>
    <mergeCell ref="C19:D19"/>
    <mergeCell ref="C16:D16"/>
    <mergeCell ref="C17:D17"/>
    <mergeCell ref="C18:D18"/>
    <mergeCell ref="C20:D20"/>
    <mergeCell ref="C15:D15"/>
  </mergeCells>
  <pageMargins left="0.70866141732283472" right="0.70866141732283472" top="0.74803149606299213" bottom="0.74803149606299213" header="0.31496062992125984" footer="0.31496062992125984"/>
  <pageSetup paperSize="9" scale="72" orientation="portrait" horizontalDpi="180" verticalDpi="18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28"/>
  <sheetViews>
    <sheetView showZeros="0" topLeftCell="A7" workbookViewId="0">
      <selection activeCell="G69" sqref="G69"/>
    </sheetView>
  </sheetViews>
  <sheetFormatPr defaultRowHeight="14.4" x14ac:dyDescent="0.3"/>
  <cols>
    <col min="3" max="3" width="12.5546875" customWidth="1"/>
    <col min="4" max="4" width="26.88671875" customWidth="1"/>
    <col min="5" max="5" width="16" customWidth="1"/>
    <col min="6" max="6" width="14.5546875" customWidth="1"/>
    <col min="7" max="7" width="21.88671875" customWidth="1"/>
  </cols>
  <sheetData>
    <row r="2" spans="2:12" x14ac:dyDescent="0.3">
      <c r="B2" s="1008" t="s">
        <v>56</v>
      </c>
      <c r="C2" s="1008"/>
      <c r="D2" s="1008"/>
      <c r="E2" s="1008"/>
      <c r="F2" s="1008"/>
      <c r="G2" s="1008"/>
    </row>
    <row r="4" spans="2:12" s="27" customFormat="1" ht="17.25" customHeight="1" thickBot="1" x14ac:dyDescent="0.35">
      <c r="B4" s="1009" t="s">
        <v>0</v>
      </c>
      <c r="C4" s="1009"/>
      <c r="D4" s="28">
        <v>852</v>
      </c>
      <c r="E4" s="25"/>
      <c r="F4" s="26"/>
      <c r="G4" s="26"/>
      <c r="H4" s="26"/>
      <c r="I4" s="26"/>
      <c r="J4" s="26"/>
      <c r="K4" s="26"/>
      <c r="L4" s="26"/>
    </row>
    <row r="6" spans="2:12" s="27" customFormat="1" ht="32.25" customHeight="1" thickBot="1" x14ac:dyDescent="0.35">
      <c r="B6" s="970" t="s">
        <v>1</v>
      </c>
      <c r="C6" s="970"/>
      <c r="D6" s="970"/>
      <c r="E6" s="1010" t="s">
        <v>134</v>
      </c>
      <c r="F6" s="1010"/>
      <c r="G6" s="1010"/>
      <c r="H6" s="23"/>
      <c r="I6" s="23"/>
      <c r="J6" s="23"/>
      <c r="K6" s="23"/>
      <c r="L6" s="26"/>
    </row>
    <row r="8" spans="2:12" ht="15.6" x14ac:dyDescent="0.3">
      <c r="B8" s="969" t="s">
        <v>191</v>
      </c>
      <c r="C8" s="969"/>
      <c r="D8" s="969"/>
      <c r="E8" s="969"/>
      <c r="F8" s="969"/>
      <c r="G8" s="969"/>
    </row>
    <row r="10" spans="2:12" ht="15" thickBot="1" x14ac:dyDescent="0.35">
      <c r="B10" s="31"/>
      <c r="C10" s="31"/>
      <c r="D10" s="31"/>
      <c r="E10" s="31"/>
      <c r="F10" s="31"/>
      <c r="G10" s="31"/>
    </row>
    <row r="11" spans="2:12" ht="46.5" customHeight="1" x14ac:dyDescent="0.3">
      <c r="B11" s="963" t="s">
        <v>17</v>
      </c>
      <c r="C11" s="974" t="s">
        <v>20</v>
      </c>
      <c r="D11" s="976"/>
      <c r="E11" s="963" t="s">
        <v>251</v>
      </c>
      <c r="F11" s="963" t="s">
        <v>48</v>
      </c>
      <c r="G11" s="963" t="s">
        <v>247</v>
      </c>
    </row>
    <row r="12" spans="2:12" ht="15" thickBot="1" x14ac:dyDescent="0.35">
      <c r="B12" s="965"/>
      <c r="C12" s="980"/>
      <c r="D12" s="982"/>
      <c r="E12" s="965"/>
      <c r="F12" s="965"/>
      <c r="G12" s="965"/>
    </row>
    <row r="13" spans="2:12" ht="16.2" thickBot="1" x14ac:dyDescent="0.35">
      <c r="B13" s="11">
        <v>1</v>
      </c>
      <c r="C13" s="998">
        <v>2</v>
      </c>
      <c r="D13" s="999"/>
      <c r="E13" s="7">
        <v>3</v>
      </c>
      <c r="F13" s="7">
        <v>4</v>
      </c>
      <c r="G13" s="7">
        <v>5</v>
      </c>
    </row>
    <row r="14" spans="2:12" ht="18" customHeight="1" thickBot="1" x14ac:dyDescent="0.35">
      <c r="B14" s="86">
        <v>1</v>
      </c>
      <c r="C14" s="1004"/>
      <c r="D14" s="1005"/>
      <c r="E14" s="76"/>
      <c r="F14" s="76"/>
      <c r="G14" s="60">
        <f>SUM(G16:G19)</f>
        <v>0</v>
      </c>
    </row>
    <row r="15" spans="2:12" ht="31.5" customHeight="1" thickBot="1" x14ac:dyDescent="0.35">
      <c r="B15" s="86"/>
      <c r="C15" s="93"/>
      <c r="D15" s="90"/>
      <c r="E15" s="76"/>
      <c r="F15" s="76"/>
      <c r="G15" s="60"/>
    </row>
    <row r="16" spans="2:12" ht="42.75" customHeight="1" thickBot="1" x14ac:dyDescent="0.35">
      <c r="B16" s="86" t="s">
        <v>156</v>
      </c>
      <c r="C16" s="1006"/>
      <c r="D16" s="1007"/>
      <c r="E16" s="76"/>
      <c r="F16" s="95"/>
      <c r="G16" s="60">
        <f>E16*F16</f>
        <v>0</v>
      </c>
    </row>
    <row r="17" spans="2:7" ht="42.75" customHeight="1" thickBot="1" x14ac:dyDescent="0.35">
      <c r="B17" s="86" t="s">
        <v>166</v>
      </c>
      <c r="C17" s="1006"/>
      <c r="D17" s="1007"/>
      <c r="E17" s="76"/>
      <c r="F17" s="95"/>
      <c r="G17" s="60">
        <f>E17*F17/100</f>
        <v>0</v>
      </c>
    </row>
    <row r="18" spans="2:7" ht="42.75" customHeight="1" thickBot="1" x14ac:dyDescent="0.35">
      <c r="B18" s="86" t="s">
        <v>167</v>
      </c>
      <c r="C18" s="1006"/>
      <c r="D18" s="1007"/>
      <c r="E18" s="76"/>
      <c r="F18" s="95"/>
      <c r="G18" s="60">
        <f>E18*F18/100</f>
        <v>0</v>
      </c>
    </row>
    <row r="19" spans="2:7" ht="42.75" customHeight="1" thickBot="1" x14ac:dyDescent="0.35">
      <c r="B19" s="86"/>
      <c r="C19" s="1006"/>
      <c r="D19" s="1007"/>
      <c r="E19" s="76"/>
      <c r="F19" s="76"/>
      <c r="G19" s="60">
        <f>E19*F19/100</f>
        <v>0</v>
      </c>
    </row>
    <row r="20" spans="2:7" ht="18" customHeight="1" thickBot="1" x14ac:dyDescent="0.35">
      <c r="B20" s="86">
        <v>2</v>
      </c>
      <c r="C20" s="1004"/>
      <c r="D20" s="1005"/>
      <c r="E20" s="76"/>
      <c r="F20" s="76"/>
      <c r="G20" s="60">
        <f>SUM(G22:G27)</f>
        <v>0</v>
      </c>
    </row>
    <row r="21" spans="2:7" ht="31.5" customHeight="1" thickBot="1" x14ac:dyDescent="0.35">
      <c r="B21" s="86"/>
      <c r="C21" s="93"/>
      <c r="D21" s="90"/>
      <c r="E21" s="76"/>
      <c r="F21" s="76"/>
      <c r="G21" s="60"/>
    </row>
    <row r="22" spans="2:7" ht="30.75" customHeight="1" thickBot="1" x14ac:dyDescent="0.35">
      <c r="B22" s="86" t="s">
        <v>157</v>
      </c>
      <c r="C22" s="1006"/>
      <c r="D22" s="1007"/>
      <c r="E22" s="76"/>
      <c r="F22" s="95"/>
      <c r="G22" s="60">
        <f>E22*F22</f>
        <v>0</v>
      </c>
    </row>
    <row r="23" spans="2:7" ht="42.75" customHeight="1" thickBot="1" x14ac:dyDescent="0.35">
      <c r="B23" s="86" t="s">
        <v>158</v>
      </c>
      <c r="C23" s="1006"/>
      <c r="D23" s="1007"/>
      <c r="E23" s="76"/>
      <c r="F23" s="95"/>
      <c r="G23" s="60">
        <f>E23*F23</f>
        <v>0</v>
      </c>
    </row>
    <row r="24" spans="2:7" ht="18" customHeight="1" thickBot="1" x14ac:dyDescent="0.35">
      <c r="B24" s="86" t="s">
        <v>159</v>
      </c>
      <c r="C24" s="1004"/>
      <c r="D24" s="1005"/>
      <c r="E24" s="76"/>
      <c r="F24" s="76"/>
      <c r="G24" s="60">
        <f>SUM(G29:G32)</f>
        <v>0</v>
      </c>
    </row>
    <row r="25" spans="2:7" ht="30.75" customHeight="1" thickBot="1" x14ac:dyDescent="0.35">
      <c r="B25" s="86" t="s">
        <v>160</v>
      </c>
      <c r="C25" s="1006"/>
      <c r="D25" s="1007"/>
      <c r="E25" s="76"/>
      <c r="F25" s="95"/>
      <c r="G25" s="60">
        <f>E25*F25</f>
        <v>0</v>
      </c>
    </row>
    <row r="26" spans="2:7" ht="42.75" customHeight="1" thickBot="1" x14ac:dyDescent="0.35">
      <c r="B26" s="86" t="s">
        <v>161</v>
      </c>
      <c r="C26" s="1006"/>
      <c r="D26" s="1007"/>
      <c r="E26" s="76"/>
      <c r="F26" s="95"/>
      <c r="G26" s="60">
        <f>E26*F26</f>
        <v>0</v>
      </c>
    </row>
    <row r="27" spans="2:7" ht="18" customHeight="1" thickBot="1" x14ac:dyDescent="0.35">
      <c r="B27" s="86" t="s">
        <v>162</v>
      </c>
      <c r="C27" s="1004"/>
      <c r="D27" s="1005"/>
      <c r="E27" s="76"/>
      <c r="F27" s="76"/>
      <c r="G27" s="60">
        <f>SUM(G32:G35)</f>
        <v>0</v>
      </c>
    </row>
    <row r="28" spans="2:7" ht="16.2" thickBot="1" x14ac:dyDescent="0.35">
      <c r="B28" s="86"/>
      <c r="C28" s="966" t="s">
        <v>8</v>
      </c>
      <c r="D28" s="967"/>
      <c r="E28" s="76" t="s">
        <v>9</v>
      </c>
      <c r="F28" s="76" t="s">
        <v>9</v>
      </c>
      <c r="G28" s="60">
        <f>G14+G20</f>
        <v>0</v>
      </c>
    </row>
  </sheetData>
  <sheetProtection password="F958" sheet="1"/>
  <mergeCells count="24">
    <mergeCell ref="B2:G2"/>
    <mergeCell ref="B4:C4"/>
    <mergeCell ref="B6:D6"/>
    <mergeCell ref="B8:G8"/>
    <mergeCell ref="C11:D12"/>
    <mergeCell ref="E11:E12"/>
    <mergeCell ref="F11:F12"/>
    <mergeCell ref="G11:G12"/>
    <mergeCell ref="E6:G6"/>
    <mergeCell ref="C27:D27"/>
    <mergeCell ref="C13:D13"/>
    <mergeCell ref="C14:D14"/>
    <mergeCell ref="C28:D28"/>
    <mergeCell ref="B11:B12"/>
    <mergeCell ref="C19:D19"/>
    <mergeCell ref="C22:D22"/>
    <mergeCell ref="C23:D23"/>
    <mergeCell ref="C25:D25"/>
    <mergeCell ref="C26:D26"/>
    <mergeCell ref="C24:D24"/>
    <mergeCell ref="C20:D20"/>
    <mergeCell ref="C16:D16"/>
    <mergeCell ref="C17:D17"/>
    <mergeCell ref="C18:D18"/>
  </mergeCells>
  <pageMargins left="0.70866141732283472" right="0.70866141732283472" top="0.74803149606299213" bottom="0.74803149606299213" header="0.31496062992125984" footer="0.31496062992125984"/>
  <pageSetup paperSize="9" scale="7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28"/>
  <sheetViews>
    <sheetView showZeros="0" topLeftCell="C16" workbookViewId="0">
      <selection activeCell="G69" sqref="G69"/>
    </sheetView>
  </sheetViews>
  <sheetFormatPr defaultRowHeight="14.4" x14ac:dyDescent="0.3"/>
  <cols>
    <col min="3" max="3" width="7" customWidth="1"/>
    <col min="5" max="5" width="29.5546875" customWidth="1"/>
    <col min="6" max="6" width="18.109375" customWidth="1"/>
    <col min="7" max="7" width="11.44140625" customWidth="1"/>
    <col min="8" max="8" width="26.109375" customWidth="1"/>
  </cols>
  <sheetData>
    <row r="2" spans="2:12" x14ac:dyDescent="0.3">
      <c r="B2" s="1008" t="s">
        <v>56</v>
      </c>
      <c r="C2" s="1008"/>
      <c r="D2" s="1008"/>
      <c r="E2" s="1008"/>
      <c r="F2" s="1008"/>
      <c r="G2" s="1008"/>
      <c r="H2" s="1008"/>
    </row>
    <row r="4" spans="2:12" s="27" customFormat="1" ht="17.25" customHeight="1" thickBot="1" x14ac:dyDescent="0.35">
      <c r="B4" s="1009" t="s">
        <v>0</v>
      </c>
      <c r="C4" s="1009"/>
      <c r="D4" s="1009"/>
      <c r="E4" s="50">
        <v>851</v>
      </c>
      <c r="F4" s="26"/>
      <c r="G4" s="26"/>
      <c r="H4" s="26"/>
      <c r="I4" s="26"/>
      <c r="J4" s="26"/>
      <c r="K4" s="26"/>
      <c r="L4" s="26"/>
    </row>
    <row r="6" spans="2:12" s="27" customFormat="1" ht="18" customHeight="1" thickBot="1" x14ac:dyDescent="0.35">
      <c r="B6" s="970" t="s">
        <v>1</v>
      </c>
      <c r="C6" s="970"/>
      <c r="D6" s="970"/>
      <c r="E6" s="970"/>
      <c r="F6" s="1044" t="s">
        <v>134</v>
      </c>
      <c r="G6" s="1044"/>
      <c r="H6" s="1044"/>
      <c r="I6" s="23"/>
      <c r="J6" s="23"/>
      <c r="K6" s="23"/>
      <c r="L6" s="26"/>
    </row>
    <row r="8" spans="2:12" ht="15.6" x14ac:dyDescent="0.3">
      <c r="B8" s="969" t="s">
        <v>190</v>
      </c>
      <c r="C8" s="969"/>
      <c r="D8" s="969"/>
      <c r="E8" s="969"/>
      <c r="F8" s="969"/>
      <c r="G8" s="969"/>
      <c r="H8" s="969"/>
    </row>
    <row r="10" spans="2:12" ht="15" thickBot="1" x14ac:dyDescent="0.35">
      <c r="B10" s="53"/>
      <c r="C10" s="53"/>
      <c r="D10" s="53"/>
      <c r="E10" s="53"/>
      <c r="F10" s="53"/>
      <c r="G10" s="53"/>
      <c r="H10" s="53"/>
    </row>
    <row r="11" spans="2:12" ht="70.5" customHeight="1" thickBot="1" x14ac:dyDescent="0.35">
      <c r="B11" s="35" t="s">
        <v>17</v>
      </c>
      <c r="C11" s="983" t="s">
        <v>20</v>
      </c>
      <c r="D11" s="984"/>
      <c r="E11" s="985"/>
      <c r="F11" s="51" t="s">
        <v>47</v>
      </c>
      <c r="G11" s="51" t="s">
        <v>48</v>
      </c>
      <c r="H11" s="51" t="s">
        <v>49</v>
      </c>
    </row>
    <row r="12" spans="2:12" ht="16.2" thickBot="1" x14ac:dyDescent="0.35">
      <c r="B12" s="55">
        <v>1</v>
      </c>
      <c r="C12" s="998">
        <v>2</v>
      </c>
      <c r="D12" s="1045"/>
      <c r="E12" s="999"/>
      <c r="F12" s="58">
        <v>3</v>
      </c>
      <c r="G12" s="58">
        <v>4</v>
      </c>
      <c r="H12" s="58">
        <v>5</v>
      </c>
    </row>
    <row r="13" spans="2:12" ht="16.2" thickBot="1" x14ac:dyDescent="0.35">
      <c r="B13" s="67">
        <v>1</v>
      </c>
      <c r="C13" s="1004" t="s">
        <v>50</v>
      </c>
      <c r="D13" s="1035"/>
      <c r="E13" s="1005"/>
      <c r="F13" s="76"/>
      <c r="G13" s="58"/>
      <c r="H13" s="60">
        <f>H15+H18</f>
        <v>0</v>
      </c>
    </row>
    <row r="14" spans="2:12" ht="15.6" x14ac:dyDescent="0.3">
      <c r="B14" s="84"/>
      <c r="C14" s="85"/>
      <c r="D14" s="1039" t="s">
        <v>51</v>
      </c>
      <c r="E14" s="1040"/>
      <c r="F14" s="77"/>
      <c r="G14" s="83"/>
      <c r="H14" s="75"/>
    </row>
    <row r="15" spans="2:12" ht="16.2" thickBot="1" x14ac:dyDescent="0.35">
      <c r="B15" s="86" t="s">
        <v>156</v>
      </c>
      <c r="C15" s="87"/>
      <c r="D15" s="1046" t="s">
        <v>52</v>
      </c>
      <c r="E15" s="1047"/>
      <c r="F15" s="76"/>
      <c r="G15" s="58">
        <v>2.2000000000000002</v>
      </c>
      <c r="H15" s="60">
        <f>F15*G15/100</f>
        <v>0</v>
      </c>
    </row>
    <row r="16" spans="2:12" ht="15.6" x14ac:dyDescent="0.3">
      <c r="B16" s="88"/>
      <c r="C16" s="1048"/>
      <c r="D16" s="1049"/>
      <c r="E16" s="89" t="s">
        <v>53</v>
      </c>
      <c r="F16" s="77"/>
      <c r="G16" s="83"/>
      <c r="H16" s="75"/>
    </row>
    <row r="17" spans="2:8" ht="16.2" thickBot="1" x14ac:dyDescent="0.35">
      <c r="B17" s="67"/>
      <c r="C17" s="1041"/>
      <c r="D17" s="1042"/>
      <c r="E17" s="90" t="s">
        <v>54</v>
      </c>
      <c r="F17" s="76"/>
      <c r="G17" s="58"/>
      <c r="H17" s="60"/>
    </row>
    <row r="18" spans="2:8" ht="16.2" thickBot="1" x14ac:dyDescent="0.35">
      <c r="B18" s="86" t="s">
        <v>166</v>
      </c>
      <c r="C18" s="87"/>
      <c r="D18" s="1035" t="s">
        <v>55</v>
      </c>
      <c r="E18" s="1005"/>
      <c r="F18" s="76"/>
      <c r="G18" s="58">
        <v>2.2000000000000002</v>
      </c>
      <c r="H18" s="60">
        <f>F18*G18/100</f>
        <v>0</v>
      </c>
    </row>
    <row r="19" spans="2:8" ht="15.6" x14ac:dyDescent="0.3">
      <c r="B19" s="88"/>
      <c r="C19" s="1048"/>
      <c r="D19" s="1049"/>
      <c r="E19" s="89" t="s">
        <v>53</v>
      </c>
      <c r="F19" s="77"/>
      <c r="G19" s="83"/>
      <c r="H19" s="75"/>
    </row>
    <row r="20" spans="2:8" ht="16.2" thickBot="1" x14ac:dyDescent="0.35">
      <c r="B20" s="67"/>
      <c r="C20" s="1041"/>
      <c r="D20" s="1042"/>
      <c r="E20" s="90" t="s">
        <v>54</v>
      </c>
      <c r="F20" s="76"/>
      <c r="G20" s="58"/>
      <c r="H20" s="60"/>
    </row>
    <row r="21" spans="2:8" ht="16.5" customHeight="1" thickBot="1" x14ac:dyDescent="0.35">
      <c r="B21" s="67">
        <v>2</v>
      </c>
      <c r="C21" s="1004" t="s">
        <v>58</v>
      </c>
      <c r="D21" s="1035"/>
      <c r="E21" s="1005"/>
      <c r="F21" s="76"/>
      <c r="G21" s="58"/>
      <c r="H21" s="60">
        <f>H23+H26+H27</f>
        <v>0</v>
      </c>
    </row>
    <row r="22" spans="2:8" ht="15.6" x14ac:dyDescent="0.3">
      <c r="B22" s="84"/>
      <c r="C22" s="85"/>
      <c r="D22" s="1039" t="s">
        <v>59</v>
      </c>
      <c r="E22" s="1040"/>
      <c r="F22" s="77"/>
      <c r="G22" s="83"/>
      <c r="H22" s="75"/>
    </row>
    <row r="23" spans="2:8" ht="33.75" customHeight="1" thickBot="1" x14ac:dyDescent="0.35">
      <c r="B23" s="86" t="s">
        <v>157</v>
      </c>
      <c r="C23" s="91"/>
      <c r="D23" s="1036" t="s">
        <v>188</v>
      </c>
      <c r="E23" s="1030"/>
      <c r="F23" s="76"/>
      <c r="G23" s="58">
        <v>1.5</v>
      </c>
      <c r="H23" s="60">
        <f>F23*G23/100</f>
        <v>0</v>
      </c>
    </row>
    <row r="24" spans="2:8" ht="33" customHeight="1" thickBot="1" x14ac:dyDescent="0.35">
      <c r="B24" s="86" t="s">
        <v>158</v>
      </c>
      <c r="C24" s="92"/>
      <c r="D24" s="1037" t="s">
        <v>189</v>
      </c>
      <c r="E24" s="1038"/>
      <c r="F24" s="76"/>
      <c r="G24" s="58">
        <v>1.5</v>
      </c>
      <c r="H24" s="60">
        <f>F24*G24/100</f>
        <v>0</v>
      </c>
    </row>
    <row r="25" spans="2:8" ht="33" customHeight="1" thickBot="1" x14ac:dyDescent="0.35">
      <c r="B25" s="86"/>
      <c r="C25" s="92"/>
      <c r="D25" s="1037"/>
      <c r="E25" s="1038"/>
      <c r="F25" s="76"/>
      <c r="G25" s="58">
        <v>1.5</v>
      </c>
      <c r="H25" s="60">
        <f>F25*G25/100</f>
        <v>0</v>
      </c>
    </row>
    <row r="26" spans="2:8" ht="33" customHeight="1" thickBot="1" x14ac:dyDescent="0.35">
      <c r="B26" s="86"/>
      <c r="C26" s="92"/>
      <c r="D26" s="1037"/>
      <c r="E26" s="1038"/>
      <c r="F26" s="76"/>
      <c r="G26" s="58">
        <v>1.5</v>
      </c>
      <c r="H26" s="60">
        <f>F26*G26/100</f>
        <v>0</v>
      </c>
    </row>
    <row r="27" spans="2:8" ht="33" customHeight="1" thickBot="1" x14ac:dyDescent="0.35">
      <c r="B27" s="86"/>
      <c r="C27" s="92"/>
      <c r="D27" s="1037"/>
      <c r="E27" s="1038"/>
      <c r="F27" s="76"/>
      <c r="G27" s="58">
        <v>1.5</v>
      </c>
      <c r="H27" s="60">
        <f>F27*G27/100</f>
        <v>0</v>
      </c>
    </row>
    <row r="28" spans="2:8" ht="16.2" thickBot="1" x14ac:dyDescent="0.35">
      <c r="B28" s="82"/>
      <c r="C28" s="986" t="s">
        <v>8</v>
      </c>
      <c r="D28" s="1043"/>
      <c r="E28" s="987"/>
      <c r="F28" s="60"/>
      <c r="G28" s="58" t="s">
        <v>9</v>
      </c>
      <c r="H28" s="60">
        <f>H13+H21</f>
        <v>0</v>
      </c>
    </row>
  </sheetData>
  <sheetProtection password="F958" sheet="1" objects="1" scenarios="1"/>
  <mergeCells count="23">
    <mergeCell ref="C11:E11"/>
    <mergeCell ref="B2:H2"/>
    <mergeCell ref="B4:D4"/>
    <mergeCell ref="B6:E6"/>
    <mergeCell ref="F6:H6"/>
    <mergeCell ref="B8:H8"/>
    <mergeCell ref="D23:E23"/>
    <mergeCell ref="C12:E12"/>
    <mergeCell ref="C13:E13"/>
    <mergeCell ref="D14:E14"/>
    <mergeCell ref="D15:E15"/>
    <mergeCell ref="C16:D16"/>
    <mergeCell ref="C17:D17"/>
    <mergeCell ref="D18:E18"/>
    <mergeCell ref="C19:D19"/>
    <mergeCell ref="C20:D20"/>
    <mergeCell ref="C21:E21"/>
    <mergeCell ref="D22:E22"/>
    <mergeCell ref="D24:E24"/>
    <mergeCell ref="D25:E25"/>
    <mergeCell ref="D26:E26"/>
    <mergeCell ref="D27:E27"/>
    <mergeCell ref="C28:E28"/>
  </mergeCells>
  <pageMargins left="0.70866141732283472" right="0.70866141732283472" top="0.74803149606299213" bottom="0.74803149606299213" header="0.31496062992125984" footer="0.31496062992125984"/>
  <pageSetup paperSize="9" scale="7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8"/>
  <sheetViews>
    <sheetView workbookViewId="0">
      <selection activeCell="C21" sqref="C21"/>
    </sheetView>
  </sheetViews>
  <sheetFormatPr defaultRowHeight="14.4" x14ac:dyDescent="0.3"/>
  <cols>
    <col min="3" max="3" width="50.5546875" customWidth="1"/>
    <col min="4" max="4" width="16.5546875" customWidth="1"/>
    <col min="5" max="5" width="17.5546875" customWidth="1"/>
    <col min="6" max="6" width="16.5546875" customWidth="1"/>
  </cols>
  <sheetData>
    <row r="2" spans="2:12" ht="15.6" x14ac:dyDescent="0.3">
      <c r="B2" s="969" t="s">
        <v>46</v>
      </c>
      <c r="C2" s="969"/>
      <c r="D2" s="969"/>
      <c r="E2" s="969"/>
      <c r="F2" s="969"/>
    </row>
    <row r="4" spans="2:12" s="27" customFormat="1" ht="17.25" customHeight="1" thickBot="1" x14ac:dyDescent="0.35">
      <c r="B4" s="970" t="s">
        <v>0</v>
      </c>
      <c r="C4" s="970"/>
      <c r="D4" s="32"/>
      <c r="E4" s="25"/>
      <c r="F4" s="26"/>
      <c r="G4" s="26"/>
      <c r="H4" s="26"/>
      <c r="I4" s="26"/>
      <c r="J4" s="26"/>
      <c r="K4" s="26"/>
      <c r="L4" s="26"/>
    </row>
    <row r="6" spans="2:12" s="27" customFormat="1" ht="18" customHeight="1" thickBot="1" x14ac:dyDescent="0.35">
      <c r="B6" s="970" t="s">
        <v>1</v>
      </c>
      <c r="C6" s="970"/>
      <c r="D6" s="32"/>
      <c r="E6" s="28"/>
      <c r="F6" s="29"/>
      <c r="G6" s="23"/>
      <c r="H6" s="23"/>
      <c r="I6" s="23"/>
      <c r="J6" s="23"/>
      <c r="K6" s="23"/>
      <c r="L6" s="26"/>
    </row>
    <row r="8" spans="2:12" x14ac:dyDescent="0.3">
      <c r="C8" s="49" t="s">
        <v>153</v>
      </c>
    </row>
    <row r="10" spans="2:12" ht="15" thickBot="1" x14ac:dyDescent="0.35">
      <c r="B10" s="3"/>
      <c r="C10" s="3"/>
      <c r="D10" s="3"/>
      <c r="E10" s="3"/>
      <c r="F10" s="3"/>
    </row>
    <row r="11" spans="2:12" ht="27" customHeight="1" x14ac:dyDescent="0.3">
      <c r="B11" s="4" t="s">
        <v>3</v>
      </c>
      <c r="C11" s="1014" t="s">
        <v>42</v>
      </c>
      <c r="D11" s="1014" t="s">
        <v>43</v>
      </c>
      <c r="E11" s="1014" t="s">
        <v>44</v>
      </c>
      <c r="F11" s="1014" t="s">
        <v>45</v>
      </c>
    </row>
    <row r="12" spans="2:12" ht="24.75" customHeight="1" thickBot="1" x14ac:dyDescent="0.35">
      <c r="B12" s="8" t="s">
        <v>4</v>
      </c>
      <c r="C12" s="1015"/>
      <c r="D12" s="1015"/>
      <c r="E12" s="1015"/>
      <c r="F12" s="1015"/>
    </row>
    <row r="13" spans="2:12" ht="16.2" thickBot="1" x14ac:dyDescent="0.35">
      <c r="B13" s="8">
        <v>1</v>
      </c>
      <c r="C13" s="7">
        <v>2</v>
      </c>
      <c r="D13" s="7">
        <v>3</v>
      </c>
      <c r="E13" s="7">
        <v>4</v>
      </c>
      <c r="F13" s="7">
        <v>5</v>
      </c>
    </row>
    <row r="14" spans="2:12" ht="16.2" thickBot="1" x14ac:dyDescent="0.35">
      <c r="B14" s="9"/>
      <c r="C14" s="17"/>
      <c r="D14" s="17"/>
      <c r="E14" s="17"/>
      <c r="F14" s="17"/>
    </row>
    <row r="15" spans="2:12" ht="16.2" thickBot="1" x14ac:dyDescent="0.35">
      <c r="B15" s="9"/>
      <c r="C15" s="17"/>
      <c r="D15" s="17"/>
      <c r="E15" s="17"/>
      <c r="F15" s="17"/>
    </row>
    <row r="16" spans="2:12" ht="16.2" thickBot="1" x14ac:dyDescent="0.35">
      <c r="B16" s="9"/>
      <c r="C16" s="17"/>
      <c r="D16" s="17"/>
      <c r="E16" s="17"/>
      <c r="F16" s="17"/>
    </row>
    <row r="17" spans="2:6" ht="16.2" thickBot="1" x14ac:dyDescent="0.35">
      <c r="B17" s="9"/>
      <c r="C17" s="17"/>
      <c r="D17" s="17"/>
      <c r="E17" s="17"/>
      <c r="F17" s="17"/>
    </row>
    <row r="18" spans="2:6" ht="16.2" thickBot="1" x14ac:dyDescent="0.35">
      <c r="B18" s="33"/>
      <c r="C18" s="30" t="s">
        <v>8</v>
      </c>
      <c r="D18" s="7" t="s">
        <v>9</v>
      </c>
      <c r="E18" s="7" t="s">
        <v>9</v>
      </c>
      <c r="F18" s="17"/>
    </row>
  </sheetData>
  <mergeCells count="7">
    <mergeCell ref="C11:C12"/>
    <mergeCell ref="D11:D12"/>
    <mergeCell ref="E11:E12"/>
    <mergeCell ref="F11:F12"/>
    <mergeCell ref="B2:F2"/>
    <mergeCell ref="B4:C4"/>
    <mergeCell ref="B6:C6"/>
  </mergeCells>
  <pageMargins left="0.70866141732283472" right="0.70866141732283472" top="0.74803149606299213" bottom="0.74803149606299213" header="0.31496062992125984" footer="0.31496062992125984"/>
  <pageSetup paperSize="9" scale="7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workbookViewId="0">
      <selection activeCell="C33" sqref="C33"/>
    </sheetView>
  </sheetViews>
  <sheetFormatPr defaultRowHeight="14.4" x14ac:dyDescent="0.3"/>
  <cols>
    <col min="3" max="3" width="48.109375" customWidth="1"/>
    <col min="4" max="4" width="15.88671875" customWidth="1"/>
    <col min="5" max="5" width="14.44140625" customWidth="1"/>
    <col min="6" max="6" width="15.5546875" customWidth="1"/>
  </cols>
  <sheetData>
    <row r="2" spans="2:12" ht="15.6" x14ac:dyDescent="0.3">
      <c r="B2" s="969" t="s">
        <v>114</v>
      </c>
      <c r="C2" s="969"/>
      <c r="D2" s="969"/>
      <c r="E2" s="969"/>
      <c r="F2" s="969"/>
    </row>
    <row r="4" spans="2:12" s="27" customFormat="1" ht="17.25" customHeight="1" thickBot="1" x14ac:dyDescent="0.35">
      <c r="B4" s="970" t="s">
        <v>0</v>
      </c>
      <c r="C4" s="970"/>
      <c r="D4" s="32"/>
      <c r="E4" s="25"/>
      <c r="F4" s="26"/>
      <c r="G4" s="26"/>
      <c r="H4" s="26"/>
      <c r="I4" s="26"/>
      <c r="J4" s="26"/>
      <c r="K4" s="26"/>
      <c r="L4" s="26"/>
    </row>
    <row r="6" spans="2:12" s="27" customFormat="1" ht="18" customHeight="1" thickBot="1" x14ac:dyDescent="0.35">
      <c r="B6" s="970" t="s">
        <v>1</v>
      </c>
      <c r="C6" s="970"/>
      <c r="D6" s="32"/>
      <c r="E6" s="28"/>
      <c r="F6" s="29"/>
      <c r="G6" s="23"/>
      <c r="H6" s="23"/>
      <c r="I6" s="23"/>
      <c r="J6" s="23"/>
      <c r="K6" s="23"/>
      <c r="L6" s="26"/>
    </row>
    <row r="8" spans="2:12" x14ac:dyDescent="0.3">
      <c r="C8" s="49" t="s">
        <v>153</v>
      </c>
    </row>
    <row r="10" spans="2:12" ht="15" thickBot="1" x14ac:dyDescent="0.35">
      <c r="B10" s="31"/>
      <c r="C10" s="31"/>
      <c r="D10" s="31"/>
      <c r="E10" s="31"/>
      <c r="F10" s="31"/>
    </row>
    <row r="11" spans="2:12" ht="62.25" customHeight="1" x14ac:dyDescent="0.3">
      <c r="B11" s="10" t="s">
        <v>3</v>
      </c>
      <c r="C11" s="1014" t="s">
        <v>42</v>
      </c>
      <c r="D11" s="1014" t="s">
        <v>43</v>
      </c>
      <c r="E11" s="1014" t="s">
        <v>44</v>
      </c>
      <c r="F11" s="1014" t="s">
        <v>45</v>
      </c>
    </row>
    <row r="12" spans="2:12" ht="16.2" thickBot="1" x14ac:dyDescent="0.35">
      <c r="B12" s="11" t="s">
        <v>4</v>
      </c>
      <c r="C12" s="1015"/>
      <c r="D12" s="1015"/>
      <c r="E12" s="1015"/>
      <c r="F12" s="1015"/>
    </row>
    <row r="13" spans="2:12" ht="16.2" thickBot="1" x14ac:dyDescent="0.35">
      <c r="B13" s="11">
        <v>1</v>
      </c>
      <c r="C13" s="7">
        <v>2</v>
      </c>
      <c r="D13" s="7">
        <v>3</v>
      </c>
      <c r="E13" s="7">
        <v>4</v>
      </c>
      <c r="F13" s="7">
        <v>5</v>
      </c>
    </row>
    <row r="14" spans="2:12" ht="16.2" thickBot="1" x14ac:dyDescent="0.35">
      <c r="B14" s="9"/>
      <c r="C14" s="6"/>
      <c r="D14" s="6"/>
      <c r="E14" s="6"/>
      <c r="F14" s="6"/>
    </row>
    <row r="15" spans="2:12" ht="16.2" thickBot="1" x14ac:dyDescent="0.35">
      <c r="B15" s="9"/>
      <c r="C15" s="6"/>
      <c r="D15" s="6"/>
      <c r="E15" s="6"/>
      <c r="F15" s="6"/>
    </row>
    <row r="16" spans="2:12" ht="16.2" thickBot="1" x14ac:dyDescent="0.35">
      <c r="B16" s="9"/>
      <c r="C16" s="6"/>
      <c r="D16" s="6"/>
      <c r="E16" s="6"/>
      <c r="F16" s="6"/>
    </row>
    <row r="17" spans="2:6" ht="16.2" thickBot="1" x14ac:dyDescent="0.35">
      <c r="B17" s="12"/>
      <c r="C17" s="30" t="s">
        <v>8</v>
      </c>
      <c r="D17" s="7" t="s">
        <v>9</v>
      </c>
      <c r="E17" s="7" t="s">
        <v>9</v>
      </c>
      <c r="F17" s="6"/>
    </row>
  </sheetData>
  <mergeCells count="7">
    <mergeCell ref="B2:F2"/>
    <mergeCell ref="C11:C12"/>
    <mergeCell ref="D11:D12"/>
    <mergeCell ref="E11:E12"/>
    <mergeCell ref="F11:F12"/>
    <mergeCell ref="B4:C4"/>
    <mergeCell ref="B6:C6"/>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workbookViewId="0">
      <selection activeCell="O31" sqref="O31"/>
    </sheetView>
  </sheetViews>
  <sheetFormatPr defaultRowHeight="14.4" x14ac:dyDescent="0.3"/>
  <cols>
    <col min="3" max="3" width="52.44140625" customWidth="1"/>
    <col min="4" max="4" width="14.88671875" customWidth="1"/>
    <col min="5" max="5" width="14.5546875" customWidth="1"/>
    <col min="6" max="6" width="16" customWidth="1"/>
  </cols>
  <sheetData>
    <row r="2" spans="2:12" ht="15.6" x14ac:dyDescent="0.3">
      <c r="B2" s="969" t="s">
        <v>116</v>
      </c>
      <c r="C2" s="969"/>
      <c r="D2" s="969"/>
      <c r="E2" s="969"/>
      <c r="F2" s="969"/>
    </row>
    <row r="4" spans="2:12" s="27" customFormat="1" ht="17.25" customHeight="1" thickBot="1" x14ac:dyDescent="0.35">
      <c r="B4" s="970" t="s">
        <v>0</v>
      </c>
      <c r="C4" s="970"/>
      <c r="D4" s="32"/>
      <c r="E4" s="25"/>
      <c r="F4" s="26"/>
      <c r="G4" s="26"/>
      <c r="H4" s="26"/>
      <c r="I4" s="26"/>
      <c r="J4" s="26"/>
      <c r="K4" s="26"/>
      <c r="L4" s="26"/>
    </row>
    <row r="6" spans="2:12" s="27" customFormat="1" ht="18" customHeight="1" thickBot="1" x14ac:dyDescent="0.35">
      <c r="B6" s="970" t="s">
        <v>1</v>
      </c>
      <c r="C6" s="970"/>
      <c r="D6" s="32"/>
      <c r="E6" s="28"/>
      <c r="F6" s="29"/>
      <c r="G6" s="23"/>
      <c r="H6" s="23"/>
      <c r="I6" s="23"/>
      <c r="J6" s="23"/>
      <c r="K6" s="23"/>
      <c r="L6" s="26"/>
    </row>
    <row r="8" spans="2:12" x14ac:dyDescent="0.3">
      <c r="C8" s="49" t="s">
        <v>153</v>
      </c>
    </row>
    <row r="10" spans="2:12" ht="15" thickBot="1" x14ac:dyDescent="0.35">
      <c r="B10" s="31"/>
      <c r="C10" s="31"/>
      <c r="D10" s="31"/>
      <c r="E10" s="31"/>
      <c r="F10" s="31"/>
    </row>
    <row r="11" spans="2:12" ht="21" customHeight="1" x14ac:dyDescent="0.3">
      <c r="B11" s="10" t="s">
        <v>3</v>
      </c>
      <c r="C11" s="1014" t="s">
        <v>42</v>
      </c>
      <c r="D11" s="1014" t="s">
        <v>43</v>
      </c>
      <c r="E11" s="1014" t="s">
        <v>44</v>
      </c>
      <c r="F11" s="1014" t="s">
        <v>45</v>
      </c>
    </row>
    <row r="12" spans="2:12" ht="27.75" customHeight="1" thickBot="1" x14ac:dyDescent="0.35">
      <c r="B12" s="11" t="s">
        <v>4</v>
      </c>
      <c r="C12" s="1015"/>
      <c r="D12" s="1015"/>
      <c r="E12" s="1015"/>
      <c r="F12" s="1015"/>
    </row>
    <row r="13" spans="2:12" ht="16.2" thickBot="1" x14ac:dyDescent="0.35">
      <c r="B13" s="11">
        <v>1</v>
      </c>
      <c r="C13" s="7">
        <v>2</v>
      </c>
      <c r="D13" s="7">
        <v>3</v>
      </c>
      <c r="E13" s="7">
        <v>4</v>
      </c>
      <c r="F13" s="7">
        <v>5</v>
      </c>
    </row>
    <row r="14" spans="2:12" ht="39" customHeight="1" thickBot="1" x14ac:dyDescent="0.35">
      <c r="B14" s="11">
        <v>1</v>
      </c>
      <c r="C14" s="20" t="s">
        <v>115</v>
      </c>
      <c r="D14" s="6"/>
      <c r="E14" s="6"/>
      <c r="F14" s="6"/>
    </row>
    <row r="15" spans="2:12" ht="16.2" thickBot="1" x14ac:dyDescent="0.35">
      <c r="B15" s="9"/>
      <c r="C15" s="6"/>
      <c r="D15" s="6"/>
      <c r="E15" s="6"/>
      <c r="F15" s="6"/>
    </row>
    <row r="16" spans="2:12" ht="16.2" thickBot="1" x14ac:dyDescent="0.35">
      <c r="B16" s="9"/>
      <c r="C16" s="6"/>
      <c r="D16" s="6"/>
      <c r="E16" s="6"/>
      <c r="F16" s="6"/>
    </row>
    <row r="17" spans="2:6" ht="16.2" thickBot="1" x14ac:dyDescent="0.35">
      <c r="B17" s="9"/>
      <c r="C17" s="6"/>
      <c r="D17" s="6"/>
      <c r="E17" s="6"/>
      <c r="F17" s="6"/>
    </row>
    <row r="18" spans="2:6" ht="16.2" thickBot="1" x14ac:dyDescent="0.35">
      <c r="B18" s="12"/>
      <c r="C18" s="30" t="s">
        <v>8</v>
      </c>
      <c r="D18" s="7" t="s">
        <v>9</v>
      </c>
      <c r="E18" s="7" t="s">
        <v>9</v>
      </c>
      <c r="F18" s="6"/>
    </row>
  </sheetData>
  <mergeCells count="7">
    <mergeCell ref="B2:F2"/>
    <mergeCell ref="C11:C12"/>
    <mergeCell ref="D11:D12"/>
    <mergeCell ref="E11:E12"/>
    <mergeCell ref="F11:F12"/>
    <mergeCell ref="B4:C4"/>
    <mergeCell ref="B6: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topLeftCell="C12" workbookViewId="0">
      <selection activeCell="F23" sqref="F23"/>
    </sheetView>
  </sheetViews>
  <sheetFormatPr defaultRowHeight="14.4" x14ac:dyDescent="0.3"/>
  <cols>
    <col min="2" max="2" width="6.5546875" customWidth="1"/>
    <col min="4" max="4" width="57.88671875" customWidth="1"/>
    <col min="5" max="5" width="25.5546875" customWidth="1"/>
    <col min="6" max="6" width="18" customWidth="1"/>
  </cols>
  <sheetData>
    <row r="1" spans="1:12" ht="15.6" x14ac:dyDescent="0.3">
      <c r="A1" s="969" t="s">
        <v>18</v>
      </c>
      <c r="B1" s="969"/>
      <c r="C1" s="969"/>
      <c r="D1" s="969"/>
      <c r="E1" s="969"/>
      <c r="F1" s="969"/>
      <c r="G1" s="37"/>
      <c r="H1" s="37"/>
      <c r="I1" s="37"/>
      <c r="J1" s="37"/>
    </row>
    <row r="2" spans="1:12" ht="15.6" x14ac:dyDescent="0.3">
      <c r="B2" s="969"/>
      <c r="C2" s="969"/>
      <c r="D2" s="969"/>
      <c r="E2" s="969"/>
      <c r="F2" s="969"/>
    </row>
    <row r="4" spans="1:12" s="27" customFormat="1" ht="17.25" customHeight="1" thickBot="1" x14ac:dyDescent="0.35">
      <c r="B4" s="970" t="s">
        <v>0</v>
      </c>
      <c r="C4" s="970"/>
      <c r="D4" s="970"/>
      <c r="E4" s="50">
        <v>119</v>
      </c>
      <c r="F4" s="26"/>
      <c r="G4" s="26"/>
      <c r="H4" s="26"/>
      <c r="I4" s="26"/>
      <c r="J4" s="26"/>
      <c r="K4" s="26"/>
      <c r="L4" s="26"/>
    </row>
    <row r="6" spans="1:12" s="27" customFormat="1" ht="34.5" customHeight="1" thickBot="1" x14ac:dyDescent="0.35">
      <c r="B6" s="970" t="s">
        <v>1</v>
      </c>
      <c r="C6" s="970"/>
      <c r="D6" s="970"/>
      <c r="E6" s="1000" t="s">
        <v>134</v>
      </c>
      <c r="F6" s="1000"/>
      <c r="G6" s="23"/>
      <c r="H6" s="23"/>
      <c r="I6" s="23"/>
      <c r="J6" s="23"/>
      <c r="K6" s="23"/>
      <c r="L6" s="26"/>
    </row>
    <row r="8" spans="1:12" ht="28.5" customHeight="1" x14ac:dyDescent="0.3">
      <c r="B8" s="968" t="s">
        <v>152</v>
      </c>
      <c r="C8" s="968"/>
      <c r="D8" s="968"/>
      <c r="E8" s="968"/>
      <c r="F8" s="968"/>
    </row>
    <row r="9" spans="1:12" ht="23.25" customHeight="1" x14ac:dyDescent="0.3">
      <c r="B9" s="968"/>
      <c r="C9" s="968"/>
      <c r="D9" s="968"/>
      <c r="E9" s="968"/>
      <c r="F9" s="968"/>
    </row>
    <row r="10" spans="1:12" ht="15" thickBot="1" x14ac:dyDescent="0.35">
      <c r="B10" s="3"/>
      <c r="C10" s="3"/>
      <c r="D10" s="3"/>
      <c r="E10" s="3"/>
      <c r="F10" s="3"/>
    </row>
    <row r="11" spans="1:12" ht="33.75" customHeight="1" x14ac:dyDescent="0.3">
      <c r="B11" s="963" t="s">
        <v>17</v>
      </c>
      <c r="C11" s="974" t="s">
        <v>32</v>
      </c>
      <c r="D11" s="976"/>
      <c r="E11" s="963" t="s">
        <v>33</v>
      </c>
      <c r="F11" s="963" t="s">
        <v>34</v>
      </c>
    </row>
    <row r="12" spans="1:12" ht="15" thickBot="1" x14ac:dyDescent="0.35">
      <c r="B12" s="965"/>
      <c r="C12" s="980"/>
      <c r="D12" s="982"/>
      <c r="E12" s="965"/>
      <c r="F12" s="965"/>
    </row>
    <row r="13" spans="1:12" ht="16.2" thickBot="1" x14ac:dyDescent="0.35">
      <c r="B13" s="8">
        <v>1</v>
      </c>
      <c r="C13" s="998">
        <v>2</v>
      </c>
      <c r="D13" s="999"/>
      <c r="E13" s="7">
        <v>3</v>
      </c>
      <c r="F13" s="7">
        <v>4</v>
      </c>
    </row>
    <row r="14" spans="1:12" ht="33.75" customHeight="1" thickBot="1" x14ac:dyDescent="0.35">
      <c r="B14" s="8">
        <v>1</v>
      </c>
      <c r="C14" s="1002" t="s">
        <v>35</v>
      </c>
      <c r="D14" s="1003"/>
      <c r="E14" s="7" t="s">
        <v>9</v>
      </c>
      <c r="F14" s="6"/>
    </row>
    <row r="15" spans="1:12" ht="15.6" x14ac:dyDescent="0.3">
      <c r="B15" s="5"/>
      <c r="C15" s="1"/>
      <c r="D15" s="19" t="s">
        <v>7</v>
      </c>
      <c r="E15" s="75"/>
      <c r="F15" s="75"/>
    </row>
    <row r="16" spans="1:12" ht="16.2" thickBot="1" x14ac:dyDescent="0.35">
      <c r="B16" s="8" t="s">
        <v>22</v>
      </c>
      <c r="C16" s="2"/>
      <c r="D16" s="20" t="s">
        <v>36</v>
      </c>
      <c r="E16" s="76">
        <f>'211 МЗ'!K48</f>
        <v>18844070.004148997</v>
      </c>
      <c r="F16" s="60">
        <f>E16*22%</f>
        <v>4145695.4009127794</v>
      </c>
    </row>
    <row r="17" spans="2:6" ht="16.2" thickBot="1" x14ac:dyDescent="0.35">
      <c r="B17" s="8" t="s">
        <v>23</v>
      </c>
      <c r="C17" s="2"/>
      <c r="D17" s="20" t="s">
        <v>37</v>
      </c>
      <c r="E17" s="76"/>
      <c r="F17" s="60">
        <f>E17*10%</f>
        <v>0</v>
      </c>
    </row>
    <row r="18" spans="2:6" ht="16.2" thickBot="1" x14ac:dyDescent="0.35">
      <c r="B18" s="8">
        <v>2</v>
      </c>
      <c r="C18" s="1002" t="s">
        <v>38</v>
      </c>
      <c r="D18" s="1003"/>
      <c r="E18" s="76" t="s">
        <v>9</v>
      </c>
      <c r="F18" s="60"/>
    </row>
    <row r="19" spans="2:6" ht="15.6" x14ac:dyDescent="0.3">
      <c r="B19" s="5"/>
      <c r="C19" s="1"/>
      <c r="D19" s="19" t="s">
        <v>7</v>
      </c>
      <c r="E19" s="77"/>
      <c r="F19" s="75"/>
    </row>
    <row r="20" spans="2:6" ht="47.4" thickBot="1" x14ac:dyDescent="0.35">
      <c r="B20" s="8" t="s">
        <v>26</v>
      </c>
      <c r="C20" s="2"/>
      <c r="D20" s="20" t="s">
        <v>39</v>
      </c>
      <c r="E20" s="76">
        <v>17119965.517200001</v>
      </c>
      <c r="F20" s="60">
        <f>E20*2.9%</f>
        <v>496478.99999879999</v>
      </c>
    </row>
    <row r="21" spans="2:6" ht="47.4" thickBot="1" x14ac:dyDescent="0.35">
      <c r="B21" s="8" t="s">
        <v>27</v>
      </c>
      <c r="C21" s="2"/>
      <c r="D21" s="20" t="s">
        <v>40</v>
      </c>
      <c r="E21" s="76">
        <f>E16</f>
        <v>18844070.004148997</v>
      </c>
      <c r="F21" s="60">
        <f>E21*0.2%</f>
        <v>37688.140008297996</v>
      </c>
    </row>
    <row r="22" spans="2:6" ht="35.25" customHeight="1" thickBot="1" x14ac:dyDescent="0.35">
      <c r="B22" s="8">
        <v>3</v>
      </c>
      <c r="C22" s="1002" t="s">
        <v>41</v>
      </c>
      <c r="D22" s="1003"/>
      <c r="E22" s="76">
        <f>E16</f>
        <v>18844070.004148997</v>
      </c>
      <c r="F22" s="60">
        <f>E22*5.1%</f>
        <v>961047.57021159877</v>
      </c>
    </row>
    <row r="23" spans="2:6" ht="16.2" thickBot="1" x14ac:dyDescent="0.35">
      <c r="B23" s="12"/>
      <c r="C23" s="986" t="s">
        <v>8</v>
      </c>
      <c r="D23" s="987"/>
      <c r="E23" s="76" t="s">
        <v>9</v>
      </c>
      <c r="F23" s="60">
        <f>SUM(F15:F22)</f>
        <v>5640910.1111314753</v>
      </c>
    </row>
    <row r="24" spans="2:6" x14ac:dyDescent="0.3">
      <c r="E24" s="78"/>
    </row>
    <row r="25" spans="2:6" ht="23.25" customHeight="1" x14ac:dyDescent="0.3">
      <c r="B25" s="1001"/>
      <c r="C25" s="1001"/>
      <c r="D25" s="1001"/>
      <c r="E25" s="1001"/>
      <c r="F25" s="1001"/>
    </row>
  </sheetData>
  <sheetProtection password="F958" sheet="1"/>
  <mergeCells count="16">
    <mergeCell ref="A1:F1"/>
    <mergeCell ref="C14:D14"/>
    <mergeCell ref="C18:D18"/>
    <mergeCell ref="C22:D22"/>
    <mergeCell ref="C23:D23"/>
    <mergeCell ref="B11:B12"/>
    <mergeCell ref="B25:F25"/>
    <mergeCell ref="C13:D13"/>
    <mergeCell ref="B2:F2"/>
    <mergeCell ref="B4:D4"/>
    <mergeCell ref="B6:D6"/>
    <mergeCell ref="B8:F9"/>
    <mergeCell ref="C11:D12"/>
    <mergeCell ref="E11:E12"/>
    <mergeCell ref="F11:F12"/>
    <mergeCell ref="E6: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26"/>
  <sheetViews>
    <sheetView showZeros="0" topLeftCell="A10" workbookViewId="0">
      <selection activeCell="G14" sqref="G14"/>
    </sheetView>
  </sheetViews>
  <sheetFormatPr defaultRowHeight="14.4" x14ac:dyDescent="0.3"/>
  <cols>
    <col min="3" max="3" width="12.5546875" customWidth="1"/>
    <col min="4" max="4" width="26.88671875" customWidth="1"/>
    <col min="5" max="5" width="16" customWidth="1"/>
    <col min="6" max="6" width="14.5546875" customWidth="1"/>
    <col min="7" max="7" width="21.88671875" customWidth="1"/>
  </cols>
  <sheetData>
    <row r="2" spans="2:12" x14ac:dyDescent="0.3">
      <c r="B2" s="1008" t="s">
        <v>56</v>
      </c>
      <c r="C2" s="1008"/>
      <c r="D2" s="1008"/>
      <c r="E2" s="1008"/>
      <c r="F2" s="1008"/>
      <c r="G2" s="1008"/>
    </row>
    <row r="4" spans="2:12" s="27" customFormat="1" ht="17.25" customHeight="1" thickBot="1" x14ac:dyDescent="0.35">
      <c r="B4" s="1009" t="s">
        <v>0</v>
      </c>
      <c r="C4" s="1009"/>
      <c r="D4" s="28">
        <v>853</v>
      </c>
      <c r="E4" s="25"/>
      <c r="F4" s="26"/>
      <c r="G4" s="26"/>
      <c r="H4" s="26"/>
      <c r="I4" s="26"/>
      <c r="J4" s="26"/>
      <c r="K4" s="26"/>
      <c r="L4" s="26"/>
    </row>
    <row r="6" spans="2:12" s="27" customFormat="1" ht="32.25" customHeight="1" thickBot="1" x14ac:dyDescent="0.35">
      <c r="B6" s="970" t="s">
        <v>1</v>
      </c>
      <c r="C6" s="970"/>
      <c r="D6" s="970"/>
      <c r="E6" s="1010" t="s">
        <v>134</v>
      </c>
      <c r="F6" s="1010"/>
      <c r="G6" s="1010"/>
      <c r="H6" s="23"/>
      <c r="I6" s="23"/>
      <c r="J6" s="23"/>
      <c r="K6" s="23"/>
      <c r="L6" s="26"/>
    </row>
    <row r="8" spans="2:12" ht="15.6" x14ac:dyDescent="0.3">
      <c r="B8" s="969" t="s">
        <v>352</v>
      </c>
      <c r="C8" s="969"/>
      <c r="D8" s="969"/>
      <c r="E8" s="969"/>
      <c r="F8" s="969"/>
      <c r="G8" s="969"/>
    </row>
    <row r="10" spans="2:12" ht="15" thickBot="1" x14ac:dyDescent="0.35">
      <c r="B10" s="173"/>
      <c r="C10" s="173"/>
      <c r="D10" s="173"/>
      <c r="E10" s="173"/>
      <c r="F10" s="173"/>
      <c r="G10" s="173"/>
    </row>
    <row r="11" spans="2:12" ht="46.5" customHeight="1" x14ac:dyDescent="0.3">
      <c r="B11" s="963" t="s">
        <v>17</v>
      </c>
      <c r="C11" s="974" t="s">
        <v>20</v>
      </c>
      <c r="D11" s="976"/>
      <c r="E11" s="963" t="s">
        <v>251</v>
      </c>
      <c r="F11" s="963" t="s">
        <v>48</v>
      </c>
      <c r="G11" s="963" t="s">
        <v>247</v>
      </c>
    </row>
    <row r="12" spans="2:12" ht="15" thickBot="1" x14ac:dyDescent="0.35">
      <c r="B12" s="965"/>
      <c r="C12" s="980"/>
      <c r="D12" s="982"/>
      <c r="E12" s="965"/>
      <c r="F12" s="965"/>
      <c r="G12" s="965"/>
    </row>
    <row r="13" spans="2:12" ht="16.2" thickBot="1" x14ac:dyDescent="0.35">
      <c r="B13" s="174">
        <v>1</v>
      </c>
      <c r="C13" s="998">
        <v>2</v>
      </c>
      <c r="D13" s="999"/>
      <c r="E13" s="175">
        <v>3</v>
      </c>
      <c r="F13" s="175">
        <v>4</v>
      </c>
      <c r="G13" s="175">
        <v>5</v>
      </c>
    </row>
    <row r="14" spans="2:12" ht="18" customHeight="1" thickBot="1" x14ac:dyDescent="0.35">
      <c r="B14" s="86">
        <v>1</v>
      </c>
      <c r="C14" s="1004" t="s">
        <v>362</v>
      </c>
      <c r="D14" s="1005"/>
      <c r="E14" s="76">
        <v>0</v>
      </c>
      <c r="F14" s="76">
        <v>0</v>
      </c>
      <c r="G14" s="60">
        <v>0</v>
      </c>
    </row>
    <row r="15" spans="2:12" ht="18.75" customHeight="1" thickBot="1" x14ac:dyDescent="0.35">
      <c r="B15" s="86"/>
      <c r="C15" s="1006"/>
      <c r="D15" s="1007"/>
      <c r="E15" s="76"/>
      <c r="F15" s="95"/>
      <c r="G15" s="60">
        <f>E15*F15</f>
        <v>0</v>
      </c>
    </row>
    <row r="16" spans="2:12" ht="18.75" customHeight="1" thickBot="1" x14ac:dyDescent="0.35">
      <c r="B16" s="86"/>
      <c r="C16" s="1006"/>
      <c r="D16" s="1007"/>
      <c r="E16" s="76"/>
      <c r="F16" s="95"/>
      <c r="G16" s="60">
        <f>E16*F16/100</f>
        <v>0</v>
      </c>
    </row>
    <row r="17" spans="2:7" ht="18.75" customHeight="1" thickBot="1" x14ac:dyDescent="0.35">
      <c r="B17" s="86"/>
      <c r="C17" s="1006"/>
      <c r="D17" s="1007"/>
      <c r="E17" s="76"/>
      <c r="F17" s="95"/>
      <c r="G17" s="60">
        <f>E17*F17/100</f>
        <v>0</v>
      </c>
    </row>
    <row r="18" spans="2:7" ht="18.75" customHeight="1" thickBot="1" x14ac:dyDescent="0.35">
      <c r="B18" s="86"/>
      <c r="C18" s="1006"/>
      <c r="D18" s="1007"/>
      <c r="E18" s="76"/>
      <c r="F18" s="76"/>
      <c r="G18" s="60">
        <f>E18*F18/100</f>
        <v>0</v>
      </c>
    </row>
    <row r="19" spans="2:7" ht="18.75" customHeight="1" thickBot="1" x14ac:dyDescent="0.35">
      <c r="B19" s="86"/>
      <c r="C19" s="1004"/>
      <c r="D19" s="1005"/>
      <c r="E19" s="76"/>
      <c r="F19" s="76"/>
      <c r="G19" s="60">
        <f>SUM(G20:G25)</f>
        <v>0</v>
      </c>
    </row>
    <row r="20" spans="2:7" ht="18.75" customHeight="1" thickBot="1" x14ac:dyDescent="0.35">
      <c r="B20" s="86"/>
      <c r="C20" s="1006"/>
      <c r="D20" s="1007"/>
      <c r="E20" s="76"/>
      <c r="F20" s="95"/>
      <c r="G20" s="60">
        <f>E20*F20</f>
        <v>0</v>
      </c>
    </row>
    <row r="21" spans="2:7" ht="18.75" customHeight="1" thickBot="1" x14ac:dyDescent="0.35">
      <c r="B21" s="86"/>
      <c r="C21" s="1006"/>
      <c r="D21" s="1007"/>
      <c r="E21" s="76"/>
      <c r="F21" s="95"/>
      <c r="G21" s="60">
        <f>E21*F21</f>
        <v>0</v>
      </c>
    </row>
    <row r="22" spans="2:7" ht="18.75" customHeight="1" thickBot="1" x14ac:dyDescent="0.35">
      <c r="B22" s="86"/>
      <c r="C22" s="1004"/>
      <c r="D22" s="1005"/>
      <c r="E22" s="76"/>
      <c r="F22" s="76"/>
      <c r="G22" s="60">
        <f>SUM(G27:G30)</f>
        <v>0</v>
      </c>
    </row>
    <row r="23" spans="2:7" ht="18.75" customHeight="1" thickBot="1" x14ac:dyDescent="0.35">
      <c r="B23" s="86"/>
      <c r="C23" s="1006"/>
      <c r="D23" s="1007"/>
      <c r="E23" s="76"/>
      <c r="F23" s="95"/>
      <c r="G23" s="60">
        <f>E23*F23</f>
        <v>0</v>
      </c>
    </row>
    <row r="24" spans="2:7" ht="18.75" customHeight="1" thickBot="1" x14ac:dyDescent="0.35">
      <c r="B24" s="86"/>
      <c r="C24" s="1006"/>
      <c r="D24" s="1007"/>
      <c r="E24" s="76"/>
      <c r="F24" s="95"/>
      <c r="G24" s="60">
        <f>E24*F24</f>
        <v>0</v>
      </c>
    </row>
    <row r="25" spans="2:7" ht="18.75" customHeight="1" thickBot="1" x14ac:dyDescent="0.35">
      <c r="B25" s="86"/>
      <c r="C25" s="1004"/>
      <c r="D25" s="1005"/>
      <c r="E25" s="76"/>
      <c r="F25" s="76"/>
      <c r="G25" s="60">
        <f>SUM(G30:G33)</f>
        <v>0</v>
      </c>
    </row>
    <row r="26" spans="2:7" ht="16.2" thickBot="1" x14ac:dyDescent="0.35">
      <c r="B26" s="86"/>
      <c r="C26" s="966" t="s">
        <v>8</v>
      </c>
      <c r="D26" s="967"/>
      <c r="E26" s="76" t="s">
        <v>9</v>
      </c>
      <c r="F26" s="76" t="s">
        <v>9</v>
      </c>
      <c r="G26" s="60">
        <f>G14+G19</f>
        <v>0</v>
      </c>
    </row>
  </sheetData>
  <mergeCells count="24">
    <mergeCell ref="C18:D18"/>
    <mergeCell ref="B2:G2"/>
    <mergeCell ref="B4:C4"/>
    <mergeCell ref="B6:D6"/>
    <mergeCell ref="E6:G6"/>
    <mergeCell ref="B8:G8"/>
    <mergeCell ref="B11:B12"/>
    <mergeCell ref="C11:D12"/>
    <mergeCell ref="E11:E12"/>
    <mergeCell ref="F11:F12"/>
    <mergeCell ref="G11:G12"/>
    <mergeCell ref="C13:D13"/>
    <mergeCell ref="C14:D14"/>
    <mergeCell ref="C15:D15"/>
    <mergeCell ref="C16:D16"/>
    <mergeCell ref="C17:D17"/>
    <mergeCell ref="C25:D25"/>
    <mergeCell ref="C26:D26"/>
    <mergeCell ref="C19:D19"/>
    <mergeCell ref="C20:D20"/>
    <mergeCell ref="C21:D21"/>
    <mergeCell ref="C22:D22"/>
    <mergeCell ref="C23:D23"/>
    <mergeCell ref="C24:D24"/>
  </mergeCells>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L25"/>
  <sheetViews>
    <sheetView showZeros="0" topLeftCell="C10" workbookViewId="0">
      <selection activeCell="G25" sqref="G25"/>
    </sheetView>
  </sheetViews>
  <sheetFormatPr defaultRowHeight="14.4" x14ac:dyDescent="0.3"/>
  <cols>
    <col min="3" max="3" width="42.109375" customWidth="1"/>
    <col min="4" max="4" width="12.44140625" customWidth="1"/>
    <col min="5" max="5" width="13.5546875" customWidth="1"/>
    <col min="6" max="6" width="13.88671875" customWidth="1"/>
    <col min="7" max="7" width="15.88671875" customWidth="1"/>
  </cols>
  <sheetData>
    <row r="2" spans="2:12" ht="15.6" x14ac:dyDescent="0.3">
      <c r="B2" s="969" t="s">
        <v>71</v>
      </c>
      <c r="C2" s="969"/>
      <c r="D2" s="969"/>
      <c r="E2" s="969"/>
      <c r="F2" s="969"/>
      <c r="G2" s="969"/>
    </row>
    <row r="4" spans="2:12" s="27" customFormat="1" ht="17.25" customHeight="1" thickBot="1" x14ac:dyDescent="0.35">
      <c r="B4" s="970" t="s">
        <v>0</v>
      </c>
      <c r="C4" s="970"/>
      <c r="D4" s="28">
        <v>244</v>
      </c>
      <c r="E4" s="25"/>
      <c r="F4" s="26"/>
      <c r="G4" s="26"/>
      <c r="H4" s="26"/>
      <c r="I4" s="26"/>
      <c r="J4" s="26"/>
      <c r="K4" s="26"/>
      <c r="L4" s="26"/>
    </row>
    <row r="6" spans="2:12" s="27" customFormat="1" ht="18" customHeight="1" thickBot="1" x14ac:dyDescent="0.35">
      <c r="B6" s="970" t="s">
        <v>1</v>
      </c>
      <c r="C6" s="970"/>
      <c r="D6" s="1000" t="s">
        <v>134</v>
      </c>
      <c r="E6" s="1000"/>
      <c r="F6" s="1000"/>
      <c r="G6" s="1000"/>
      <c r="H6" s="23"/>
      <c r="I6" s="23"/>
      <c r="J6" s="23"/>
      <c r="K6" s="23"/>
      <c r="L6" s="26"/>
    </row>
    <row r="8" spans="2:12" ht="15.6" x14ac:dyDescent="0.3">
      <c r="B8" s="969" t="s">
        <v>72</v>
      </c>
      <c r="C8" s="969"/>
      <c r="D8" s="969"/>
      <c r="E8" s="969"/>
      <c r="F8" s="969"/>
      <c r="G8" s="969"/>
    </row>
    <row r="10" spans="2:12" ht="15" thickBot="1" x14ac:dyDescent="0.35">
      <c r="B10" s="31"/>
      <c r="C10" s="31"/>
      <c r="D10" s="31"/>
      <c r="E10" s="31"/>
      <c r="F10" s="31"/>
      <c r="G10" s="31"/>
    </row>
    <row r="11" spans="2:12" ht="31.5" customHeight="1" x14ac:dyDescent="0.3">
      <c r="B11" s="96" t="s">
        <v>3</v>
      </c>
      <c r="C11" s="1011" t="s">
        <v>20</v>
      </c>
      <c r="D11" s="1011" t="s">
        <v>68</v>
      </c>
      <c r="E11" s="1011" t="s">
        <v>69</v>
      </c>
      <c r="F11" s="1011" t="s">
        <v>70</v>
      </c>
      <c r="G11" s="963" t="s">
        <v>31</v>
      </c>
    </row>
    <row r="12" spans="2:12" ht="15.6" x14ac:dyDescent="0.3">
      <c r="B12" s="88" t="s">
        <v>4</v>
      </c>
      <c r="C12" s="1012"/>
      <c r="D12" s="1012"/>
      <c r="E12" s="1012"/>
      <c r="F12" s="1012"/>
      <c r="G12" s="964"/>
    </row>
    <row r="13" spans="2:12" ht="15" thickBot="1" x14ac:dyDescent="0.35">
      <c r="B13" s="94"/>
      <c r="C13" s="1013"/>
      <c r="D13" s="1013"/>
      <c r="E13" s="1013"/>
      <c r="F13" s="1013"/>
      <c r="G13" s="965"/>
    </row>
    <row r="14" spans="2:12" ht="16.2" thickBot="1" x14ac:dyDescent="0.35">
      <c r="B14" s="67">
        <v>1</v>
      </c>
      <c r="C14" s="71">
        <v>2</v>
      </c>
      <c r="D14" s="71">
        <v>3</v>
      </c>
      <c r="E14" s="71">
        <v>4</v>
      </c>
      <c r="F14" s="71">
        <v>5</v>
      </c>
      <c r="G14" s="7">
        <v>6</v>
      </c>
    </row>
    <row r="15" spans="2:12" ht="16.2" thickBot="1" x14ac:dyDescent="0.35">
      <c r="B15" s="67">
        <v>1</v>
      </c>
      <c r="C15" s="90" t="s">
        <v>62</v>
      </c>
      <c r="D15" s="71">
        <v>2</v>
      </c>
      <c r="E15" s="71">
        <v>12</v>
      </c>
      <c r="F15" s="76">
        <v>1025.833333</v>
      </c>
      <c r="G15" s="60">
        <f>D15*E15*F15</f>
        <v>24619.999992000001</v>
      </c>
    </row>
    <row r="16" spans="2:12" ht="51.75" customHeight="1" thickBot="1" x14ac:dyDescent="0.35">
      <c r="B16" s="67">
        <v>2</v>
      </c>
      <c r="C16" s="90" t="s">
        <v>192</v>
      </c>
      <c r="D16" s="71"/>
      <c r="E16" s="71"/>
      <c r="F16" s="76"/>
      <c r="G16" s="60">
        <f>D16*E16*F16</f>
        <v>0</v>
      </c>
    </row>
    <row r="17" spans="2:7" ht="16.2" thickBot="1" x14ac:dyDescent="0.35">
      <c r="B17" s="67">
        <v>3</v>
      </c>
      <c r="C17" s="128" t="s">
        <v>193</v>
      </c>
      <c r="D17" s="71"/>
      <c r="E17" s="71"/>
      <c r="F17" s="76"/>
      <c r="G17" s="60">
        <f t="shared" ref="G17:G24" si="0">D17*E17*F17</f>
        <v>0</v>
      </c>
    </row>
    <row r="18" spans="2:7" ht="16.2" thickBot="1" x14ac:dyDescent="0.35">
      <c r="B18" s="67">
        <v>4</v>
      </c>
      <c r="C18" s="128" t="s">
        <v>66</v>
      </c>
      <c r="D18" s="71"/>
      <c r="E18" s="71"/>
      <c r="F18" s="76"/>
      <c r="G18" s="60">
        <f t="shared" si="0"/>
        <v>0</v>
      </c>
    </row>
    <row r="19" spans="2:7" ht="20.25" customHeight="1" thickBot="1" x14ac:dyDescent="0.35">
      <c r="B19" s="67">
        <v>5</v>
      </c>
      <c r="C19" s="128" t="s">
        <v>305</v>
      </c>
      <c r="D19" s="71">
        <v>2</v>
      </c>
      <c r="E19" s="71">
        <v>12</v>
      </c>
      <c r="F19" s="76">
        <v>120</v>
      </c>
      <c r="G19" s="60">
        <f t="shared" si="0"/>
        <v>2880</v>
      </c>
    </row>
    <row r="20" spans="2:7" ht="16.2" thickBot="1" x14ac:dyDescent="0.35">
      <c r="B20" s="67">
        <v>6</v>
      </c>
      <c r="C20" s="90"/>
      <c r="D20" s="71"/>
      <c r="E20" s="71"/>
      <c r="F20" s="76"/>
      <c r="G20" s="60">
        <f t="shared" si="0"/>
        <v>0</v>
      </c>
    </row>
    <row r="21" spans="2:7" ht="16.2" thickBot="1" x14ac:dyDescent="0.35">
      <c r="B21" s="67">
        <v>7</v>
      </c>
      <c r="C21" s="128"/>
      <c r="D21" s="71"/>
      <c r="E21" s="71"/>
      <c r="F21" s="76"/>
      <c r="G21" s="60">
        <f t="shared" si="0"/>
        <v>0</v>
      </c>
    </row>
    <row r="22" spans="2:7" ht="16.2" thickBot="1" x14ac:dyDescent="0.35">
      <c r="B22" s="67">
        <v>8</v>
      </c>
      <c r="C22" s="90"/>
      <c r="D22" s="71"/>
      <c r="E22" s="71"/>
      <c r="F22" s="76"/>
      <c r="G22" s="60">
        <f t="shared" si="0"/>
        <v>0</v>
      </c>
    </row>
    <row r="23" spans="2:7" ht="16.2" thickBot="1" x14ac:dyDescent="0.35">
      <c r="B23" s="67"/>
      <c r="C23" s="97"/>
      <c r="D23" s="71"/>
      <c r="E23" s="71"/>
      <c r="F23" s="76"/>
      <c r="G23" s="60">
        <f t="shared" si="0"/>
        <v>0</v>
      </c>
    </row>
    <row r="24" spans="2:7" ht="16.2" thickBot="1" x14ac:dyDescent="0.35">
      <c r="B24" s="67"/>
      <c r="C24" s="97"/>
      <c r="D24" s="71"/>
      <c r="E24" s="71"/>
      <c r="F24" s="76"/>
      <c r="G24" s="60">
        <f t="shared" si="0"/>
        <v>0</v>
      </c>
    </row>
    <row r="25" spans="2:7" ht="16.2" thickBot="1" x14ac:dyDescent="0.35">
      <c r="B25" s="94"/>
      <c r="C25" s="98" t="s">
        <v>8</v>
      </c>
      <c r="D25" s="71" t="s">
        <v>9</v>
      </c>
      <c r="E25" s="71" t="s">
        <v>9</v>
      </c>
      <c r="F25" s="76" t="s">
        <v>9</v>
      </c>
      <c r="G25" s="60">
        <f>SUM(G15:G24)</f>
        <v>27499.999992000001</v>
      </c>
    </row>
  </sheetData>
  <sheetProtection password="F958" sheet="1"/>
  <mergeCells count="10">
    <mergeCell ref="B2:G2"/>
    <mergeCell ref="C11:C13"/>
    <mergeCell ref="G11:G13"/>
    <mergeCell ref="D11:D13"/>
    <mergeCell ref="E11:E13"/>
    <mergeCell ref="F11:F13"/>
    <mergeCell ref="B4:C4"/>
    <mergeCell ref="B6:C6"/>
    <mergeCell ref="B8:G8"/>
    <mergeCell ref="D6:G6"/>
  </mergeCells>
  <pageMargins left="0.70866141732283472" right="0.70866141732283472" top="0.74803149606299213" bottom="0.74803149606299213" header="0.31496062992125984" footer="0.31496062992125984"/>
  <pageSetup paperSize="9" scale="75"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zEWJCQwxFixrYhKVPKs8n8fwsNij+PhST+j6ubImryI=</DigestValue>
    </Reference>
    <Reference URI="#idOfficeObject" Type="http://www.w3.org/2000/09/xmldsig#Object">
      <DigestMethod Algorithm="urn:ietf:params:xml:ns:cpxmlsec:algorithms:gostr34112012-256"/>
      <DigestValue>wGfJxxq2glJJRp9c6hWZJaLcHDrfARTnNWnxRHxI5t8=</DigestValue>
    </Reference>
    <Reference URI="#idSignedProperties" Type="http://uri.etsi.org/01903#SignedProperties">
      <Transforms>
        <Transform Algorithm="http://www.w3.org/TR/2001/REC-xml-c14n-20010315"/>
      </Transforms>
      <DigestMethod Algorithm="urn:ietf:params:xml:ns:cpxmlsec:algorithms:gostr34112012-256"/>
      <DigestValue>3za1IcQfjV+aiawOtuqlYs/hzf/59UZ8gmoxP0TrjgM=</DigestValue>
    </Reference>
  </SignedInfo>
  <SignatureValue>ylbEV8e5SUI5TzS3Hh2XJS+2YBZ1A5o+6xatATXczf+o7GLk3guXukYGa8hGRJlj
+/eD/UggfJFtwmyvCcI3Ng==</SignatureValue>
  <KeyInfo>
    <X509Data>
      <X509Certificate>MIIJADCCCK2gAwIBAgIUfbt54wH4dyjiAUff1nXDbiDXAbEwCgYIKoUDBwEBAwIw
ggFtMSAwHgYJKoZIhvcNAQkBFhF1Y19ma0Byb3NrYXpuYS5ydTEZMBcGA1UECAwQ
0LMuINCc0L7RgdC60LLQsDEaMBgGCCqFAwOBAwEBEgwwMDc3MTA1Njg3NjAxGDAW
BgUqhQNkARINMTA0Nzc5NzAxOTgzMDFgMF4GA1UECQxX0JHQvtC70YzRiNC+0Lkg
0JfQu9Cw0YLQvtGD0YHRgtC40L3RgdC60LjQuSDQv9C10YDQtdGD0LvQvtC6LCDQ
tC4gNiwg0YHRgtGA0L7QtdC90LjQtSAxMRUwEwYDVQQHDAzQnNC+0YHQutCy0LAx
CzAJBgNVBAYTAlJVMTgwNgYDVQQKDC/QpNC10LTQtdGA0LDQu9GM0L3QvtC1INC6
0LDQt9C90LDRh9C10LnRgdGC0LLQvjE4MDYGA1UEAwwv0KTQtdC00LXRgNCw0LvR
jNC90L7QtSDQutCw0LfQvdCw0YfQtdC50YHRgtCy0L4wHhcNMjExMDI4MDIyOTEy
WhcNMjMwMTI4MDIyOTEyWjCCAisxGjAYBggqhQMDgQMBARIMNTUwMzA0NzAyMjA4
MRYwFAYFKoUDZAMSCzA4NjU2MTg1NDA2MSAwHgYJKoZIhvcNAQkBFhF6dWJvZmY2
QHlhbmRleC5ydTELMAkGA1UEBhMCUlUxOzA5BgNVBAgMMtCn0YPQutC+0YLRgdC6
0LjQuSDQsNCy0YLQvtC90L7QvNC90YvQuSDQvtC60YDRg9CzMR8wHQYDVQQHDBbQ
s9C+0YDQvtC0ICDQn9C10LLQtdC6MYHTMIHQBgNVBAoMgcjQnNCj0J3QmNCm0JjQ
n9CQ0JvQrNCd0J7QlSDQkdCu0JTQltCV0KLQndCe0JUg0KPQp9Cg0JXQltCU0JXQ
ndCY0JUg0JTQntCf0J7Qm9Cd0JjQotCV0JvQrNCd0J7Qk9CeINCe0JHQoNCQ0JfQ
ntCS0JDQndCY0K8gItCU0JXQotCh0JrQni3QrtCd0J7QqNCV0KHQmtCQ0K8g0KHQ
n9Ce0KDQotCY0JLQndCQ0K8g0KjQmtCe0JvQkCDQky7Qn9CV0JLQldCaIjEwMC4G
A1UEKgwn0JXQstCz0LXQvdC40Lkg0JLQu9Cw0LTQuNC80LjRgNC+0LLQuNGHMRsw
GQYDVQQEDBLQntCy0YfQsNGA0LXQvdC60L4xQzBBBgNVBAMMOtCe0LLRh9Cw0YDQ
tdC90LrQviDQldCy0LPQtdC90LjQuSDQktC70LDQtNC40LzQuNGA0L7QstC40Ycw
ZjAfBggqhQMHAQEBATATBgcqhQMCAiQABggqhQMHAQECAgNDAARAzT294Bo4X0K3
e2qXJCpvmY+2ef1mdXyISJtVqeuDtsP7r2G6zZdaQmuePSOrWiWz3/w+cO7xsBPQ
GJfBcGaCYqOCBFowggRWMAwGA1UdEwEB/wQCMAAwRAYIKwYBBQUHAQEEODA2MDQG
CCsGAQUFBzAChihodHRwOi8vY3JsLnJvc2them5hLnJ1L2NybC91Y2ZrXzIwMjEu
Y3J0MBMGA1UdIAQMMAowCAYGKoUDZHEBMDYGBSqFA2RvBC0MKyLQmtGA0LjQv9GC
0L7Qn9GA0L4gQ1NQIiAo0LLQtdGA0YHQuNGPIDQuMCkwggFkBgUqhQNkcASCAVkw
ggFVDEci0JrRgNC40L/RgtC+0J/RgNC+IENTUCIg0LLQtdGA0YHQuNGPIDQuMCAo
0LjRgdC/0L7Qu9C90LXQvdC40LUgMi1CYXNlKQxo0J/RgNC+0LPRgNCw0LzQvNC9
0L4t0LDQv9C/0LDRgNCw0YLQvdGL0Lkg0LrQvtC80L/Qu9C10LrRgSDCq9Cu0L3Q
uNGB0LXRgNGCLdCT0J7QodCiwrsuINCS0LXRgNGB0LjRjyAzLjAMT9Ch0LXRgNGC
0LjRhNC40LrQsNGCINGB0L7QvtGC0LLQtdGC0YHRgtCy0LjRjyDihJYg0KHQpC8x
MjQtMzk2NiDQvtGCIDE1LjAxLjIwMjEMT9Ch0LXRgNGC0LjRhNC40LrQsNGCINGB
0L7QvtGC0LLQtdGC0YHRgtCy0LjRjyDihJYg0KHQpC8xMjgtMzU4MSDQvtGCIDIw
LjEyLjIwMTgwDAYFKoUDZHIEAwIBATAOBgNVHQ8BAf8EBAMCA/gwEwYDVR0lBAww
CgYIKwYBBQUHAwIwKwYDVR0QBCQwIoAPMjAyMTEwMjgwMjI5MTFagQ8yMDIzMDEy
ODAyMjkxMVowggFgBgNVHSMEggFXMIIBU4AUVTDxDJx3Q7Ik3AZZLVwBtnHUZDah
ggEspIIBKDCCASQxHjAcBgkqhkiG9w0BCQEWD2RpdEBtaW5zdnlhei5ydTELMAkG
A1UEBhMCUlUxGDAWBgNVBAgMDzc3INCc0L7RgdC60LLQsDEZMBcGA1UEBwwQ0LMu
INCc0L7RgdC60LLQsDEuMCwGA1UECQwl0YPQu9C40YbQsCDQotCy0LXRgNGB0LrQ
sNGPLCDQtNC+0LwgNzEsMCoGA1UECgwj0JzQuNC90LrQvtC80YHQstGP0LfRjCDQ
oNC+0YHRgdC40LgxGDAWBgUqhQNkARINMTA0NzcwMjAyNjcwMTEaMBgGCCqFAwOB
AwEBEgwwMDc3MTA0NzQzNzUxLDAqBgNVBAMMI9Cc0LjQvdC60L7QvNGB0LLRj9C3
0Ywg0KDQvtGB0YHQuNC4ggsAy8aYMwAAAAAFbjBoBgNVHR8EYTBfMC6gLKAqhiho
dHRwOi8vY3JsLnJvc2them5hLnJ1L2NybC91Y2ZrXzIwMjEuY3JsMC2gK6Aphido
dHRwOi8vY3JsLmZzZmsubG9jYWwvY3JsL3VjZmtfMjAyMS5jcmwwHQYDVR0OBBYE
FLq2km7BhJA5UFUwQnwkhBCf3S0EMAoGCCqFAwcBAQMCA0EAZFK+at84Ft7gFWbB
Jq0t/65fk2E8qW8x5Ldo6Y/6cC/hC6ew7FUOpJFnNVVCUfGlddfVNj6pvK9Vzks+
Vfyc2Q==</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42"/>
            <mdssi:RelationshipReference SourceId="rId47"/>
            <mdssi:RelationshipReference SourceId="rId50"/>
            <mdssi:RelationshipReference SourceId="rId55"/>
            <mdssi:RelationshipReference SourceId="rId63"/>
            <mdssi:RelationshipReference SourceId="rId68"/>
            <mdssi:RelationshipReference SourceId="rId7"/>
            <mdssi:RelationshipReference SourceId="rId2"/>
            <mdssi:RelationshipReference SourceId="rId16"/>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45"/>
            <mdssi:RelationshipReference SourceId="rId53"/>
            <mdssi:RelationshipReference SourceId="rId58"/>
            <mdssi:RelationshipReference SourceId="rId66"/>
            <mdssi:RelationshipReference SourceId="rId5"/>
            <mdssi:RelationshipReference SourceId="rId15"/>
            <mdssi:RelationshipReference SourceId="rId23"/>
            <mdssi:RelationshipReference SourceId="rId28"/>
            <mdssi:RelationshipReference SourceId="rId36"/>
            <mdssi:RelationshipReference SourceId="rId49"/>
            <mdssi:RelationshipReference SourceId="rId57"/>
            <mdssi:RelationshipReference SourceId="rId61"/>
            <mdssi:RelationshipReference SourceId="rId10"/>
            <mdssi:RelationshipReference SourceId="rId19"/>
            <mdssi:RelationshipReference SourceId="rId31"/>
            <mdssi:RelationshipReference SourceId="rId44"/>
            <mdssi:RelationshipReference SourceId="rId52"/>
            <mdssi:RelationshipReference SourceId="rId60"/>
            <mdssi:RelationshipReference SourceId="rId65"/>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mdssi:RelationshipReference SourceId="rId48"/>
            <mdssi:RelationshipReference SourceId="rId56"/>
            <mdssi:RelationshipReference SourceId="rId64"/>
            <mdssi:RelationshipReference SourceId="rId8"/>
            <mdssi:RelationshipReference SourceId="rId51"/>
            <mdssi:RelationshipReference SourceId="rId3"/>
            <mdssi:RelationshipReference SourceId="rId12"/>
            <mdssi:RelationshipReference SourceId="rId17"/>
            <mdssi:RelationshipReference SourceId="rId25"/>
            <mdssi:RelationshipReference SourceId="rId33"/>
            <mdssi:RelationshipReference SourceId="rId38"/>
            <mdssi:RelationshipReference SourceId="rId46"/>
            <mdssi:RelationshipReference SourceId="rId59"/>
            <mdssi:RelationshipReference SourceId="rId67"/>
            <mdssi:RelationshipReference SourceId="rId20"/>
            <mdssi:RelationshipReference SourceId="rId41"/>
            <mdssi:RelationshipReference SourceId="rId54"/>
            <mdssi:RelationshipReference SourceId="rId62"/>
          </Transform>
          <Transform Algorithm="http://www.w3.org/TR/2001/REC-xml-c14n-20010315"/>
        </Transforms>
        <DigestMethod Algorithm="http://www.w3.org/2000/09/xmldsig#sha1"/>
        <DigestValue>UOuonZqXePcVExIkzKBSVdUk+54=</DigestValue>
      </Reference>
      <Reference URI="/xl/calcChain.xml?ContentType=application/vnd.openxmlformats-officedocument.spreadsheetml.calcChain+xml">
        <DigestMethod Algorithm="http://www.w3.org/2000/09/xmldsig#sha1"/>
        <DigestValue>SR4LRdjVYceJeGeMI59E8PEesRk=</DigestValue>
      </Reference>
      <Reference URI="/xl/printerSettings/printerSettings1.bin?ContentType=application/vnd.openxmlformats-officedocument.spreadsheetml.printerSettings">
        <DigestMethod Algorithm="http://www.w3.org/2000/09/xmldsig#sha1"/>
        <DigestValue>M+WeQNrihU5GVm9q7weBezR/dC0=</DigestValue>
      </Reference>
      <Reference URI="/xl/printerSettings/printerSettings10.bin?ContentType=application/vnd.openxmlformats-officedocument.spreadsheetml.printerSettings">
        <DigestMethod Algorithm="http://www.w3.org/2000/09/xmldsig#sha1"/>
        <DigestValue>M+WeQNrihU5GVm9q7weBezR/dC0=</DigestValue>
      </Reference>
      <Reference URI="/xl/printerSettings/printerSettings11.bin?ContentType=application/vnd.openxmlformats-officedocument.spreadsheetml.printerSettings">
        <DigestMethod Algorithm="http://www.w3.org/2000/09/xmldsig#sha1"/>
        <DigestValue>M+WeQNrihU5GVm9q7weBezR/dC0=</DigestValue>
      </Reference>
      <Reference URI="/xl/printerSettings/printerSettings12.bin?ContentType=application/vnd.openxmlformats-officedocument.spreadsheetml.printerSettings">
        <DigestMethod Algorithm="http://www.w3.org/2000/09/xmldsig#sha1"/>
        <DigestValue>M+WeQNrihU5GVm9q7weBezR/dC0=</DigestValue>
      </Reference>
      <Reference URI="/xl/printerSettings/printerSettings13.bin?ContentType=application/vnd.openxmlformats-officedocument.spreadsheetml.printerSettings">
        <DigestMethod Algorithm="http://www.w3.org/2000/09/xmldsig#sha1"/>
        <DigestValue>M+WeQNrihU5GVm9q7weBezR/dC0=</DigestValue>
      </Reference>
      <Reference URI="/xl/printerSettings/printerSettings14.bin?ContentType=application/vnd.openxmlformats-officedocument.spreadsheetml.printerSettings">
        <DigestMethod Algorithm="http://www.w3.org/2000/09/xmldsig#sha1"/>
        <DigestValue>M+WeQNrihU5GVm9q7weBezR/dC0=</DigestValue>
      </Reference>
      <Reference URI="/xl/printerSettings/printerSettings15.bin?ContentType=application/vnd.openxmlformats-officedocument.spreadsheetml.printerSettings">
        <DigestMethod Algorithm="http://www.w3.org/2000/09/xmldsig#sha1"/>
        <DigestValue>M+WeQNrihU5GVm9q7weBezR/dC0=</DigestValue>
      </Reference>
      <Reference URI="/xl/printerSettings/printerSettings16.bin?ContentType=application/vnd.openxmlformats-officedocument.spreadsheetml.printerSettings">
        <DigestMethod Algorithm="http://www.w3.org/2000/09/xmldsig#sha1"/>
        <DigestValue>M+WeQNrihU5GVm9q7weBezR/dC0=</DigestValue>
      </Reference>
      <Reference URI="/xl/printerSettings/printerSettings17.bin?ContentType=application/vnd.openxmlformats-officedocument.spreadsheetml.printerSettings">
        <DigestMethod Algorithm="http://www.w3.org/2000/09/xmldsig#sha1"/>
        <DigestValue>M+WeQNrihU5GVm9q7weBezR/dC0=</DigestValue>
      </Reference>
      <Reference URI="/xl/printerSettings/printerSettings18.bin?ContentType=application/vnd.openxmlformats-officedocument.spreadsheetml.printerSettings">
        <DigestMethod Algorithm="http://www.w3.org/2000/09/xmldsig#sha1"/>
        <DigestValue>M+WeQNrihU5GVm9q7weBezR/dC0=</DigestValue>
      </Reference>
      <Reference URI="/xl/printerSettings/printerSettings19.bin?ContentType=application/vnd.openxmlformats-officedocument.spreadsheetml.printerSettings">
        <DigestMethod Algorithm="http://www.w3.org/2000/09/xmldsig#sha1"/>
        <DigestValue>M+WeQNrihU5GVm9q7weBezR/dC0=</DigestValue>
      </Reference>
      <Reference URI="/xl/printerSettings/printerSettings2.bin?ContentType=application/vnd.openxmlformats-officedocument.spreadsheetml.printerSettings">
        <DigestMethod Algorithm="http://www.w3.org/2000/09/xmldsig#sha1"/>
        <DigestValue>f+/E6eSoriztG5nMtg6DSefLAn0=</DigestValue>
      </Reference>
      <Reference URI="/xl/printerSettings/printerSettings20.bin?ContentType=application/vnd.openxmlformats-officedocument.spreadsheetml.printerSettings">
        <DigestMethod Algorithm="http://www.w3.org/2000/09/xmldsig#sha1"/>
        <DigestValue>M+WeQNrihU5GVm9q7weBezR/dC0=</DigestValue>
      </Reference>
      <Reference URI="/xl/printerSettings/printerSettings21.bin?ContentType=application/vnd.openxmlformats-officedocument.spreadsheetml.printerSettings">
        <DigestMethod Algorithm="http://www.w3.org/2000/09/xmldsig#sha1"/>
        <DigestValue>M+WeQNrihU5GVm9q7weBezR/dC0=</DigestValue>
      </Reference>
      <Reference URI="/xl/printerSettings/printerSettings22.bin?ContentType=application/vnd.openxmlformats-officedocument.spreadsheetml.printerSettings">
        <DigestMethod Algorithm="http://www.w3.org/2000/09/xmldsig#sha1"/>
        <DigestValue>M+WeQNrihU5GVm9q7weBezR/dC0=</DigestValue>
      </Reference>
      <Reference URI="/xl/printerSettings/printerSettings23.bin?ContentType=application/vnd.openxmlformats-officedocument.spreadsheetml.printerSettings">
        <DigestMethod Algorithm="http://www.w3.org/2000/09/xmldsig#sha1"/>
        <DigestValue>M+WeQNrihU5GVm9q7weBezR/dC0=</DigestValue>
      </Reference>
      <Reference URI="/xl/printerSettings/printerSettings24.bin?ContentType=application/vnd.openxmlformats-officedocument.spreadsheetml.printerSettings">
        <DigestMethod Algorithm="http://www.w3.org/2000/09/xmldsig#sha1"/>
        <DigestValue>M+WeQNrihU5GVm9q7weBezR/dC0=</DigestValue>
      </Reference>
      <Reference URI="/xl/printerSettings/printerSettings25.bin?ContentType=application/vnd.openxmlformats-officedocument.spreadsheetml.printerSettings">
        <DigestMethod Algorithm="http://www.w3.org/2000/09/xmldsig#sha1"/>
        <DigestValue>M+WeQNrihU5GVm9q7weBezR/dC0=</DigestValue>
      </Reference>
      <Reference URI="/xl/printerSettings/printerSettings26.bin?ContentType=application/vnd.openxmlformats-officedocument.spreadsheetml.printerSettings">
        <DigestMethod Algorithm="http://www.w3.org/2000/09/xmldsig#sha1"/>
        <DigestValue>M+WeQNrihU5GVm9q7weBezR/dC0=</DigestValue>
      </Reference>
      <Reference URI="/xl/printerSettings/printerSettings27.bin?ContentType=application/vnd.openxmlformats-officedocument.spreadsheetml.printerSettings">
        <DigestMethod Algorithm="http://www.w3.org/2000/09/xmldsig#sha1"/>
        <DigestValue>M+WeQNrihU5GVm9q7weBezR/dC0=</DigestValue>
      </Reference>
      <Reference URI="/xl/printerSettings/printerSettings28.bin?ContentType=application/vnd.openxmlformats-officedocument.spreadsheetml.printerSettings">
        <DigestMethod Algorithm="http://www.w3.org/2000/09/xmldsig#sha1"/>
        <DigestValue>M+WeQNrihU5GVm9q7weBezR/dC0=</DigestValue>
      </Reference>
      <Reference URI="/xl/printerSettings/printerSettings29.bin?ContentType=application/vnd.openxmlformats-officedocument.spreadsheetml.printerSettings">
        <DigestMethod Algorithm="http://www.w3.org/2000/09/xmldsig#sha1"/>
        <DigestValue>M+WeQNrihU5GVm9q7weBezR/dC0=</DigestValue>
      </Reference>
      <Reference URI="/xl/printerSettings/printerSettings3.bin?ContentType=application/vnd.openxmlformats-officedocument.spreadsheetml.printerSettings">
        <DigestMethod Algorithm="http://www.w3.org/2000/09/xmldsig#sha1"/>
        <DigestValue>qliTiJ3UBENl2eAAK7Hjpb+4v74=</DigestValue>
      </Reference>
      <Reference URI="/xl/printerSettings/printerSettings30.bin?ContentType=application/vnd.openxmlformats-officedocument.spreadsheetml.printerSettings">
        <DigestMethod Algorithm="http://www.w3.org/2000/09/xmldsig#sha1"/>
        <DigestValue>M+WeQNrihU5GVm9q7weBezR/dC0=</DigestValue>
      </Reference>
      <Reference URI="/xl/printerSettings/printerSettings31.bin?ContentType=application/vnd.openxmlformats-officedocument.spreadsheetml.printerSettings">
        <DigestMethod Algorithm="http://www.w3.org/2000/09/xmldsig#sha1"/>
        <DigestValue>M+WeQNrihU5GVm9q7weBezR/dC0=</DigestValue>
      </Reference>
      <Reference URI="/xl/printerSettings/printerSettings32.bin?ContentType=application/vnd.openxmlformats-officedocument.spreadsheetml.printerSettings">
        <DigestMethod Algorithm="http://www.w3.org/2000/09/xmldsig#sha1"/>
        <DigestValue>M+WeQNrihU5GVm9q7weBezR/dC0=</DigestValue>
      </Reference>
      <Reference URI="/xl/printerSettings/printerSettings33.bin?ContentType=application/vnd.openxmlformats-officedocument.spreadsheetml.printerSettings">
        <DigestMethod Algorithm="http://www.w3.org/2000/09/xmldsig#sha1"/>
        <DigestValue>M+WeQNrihU5GVm9q7weBezR/dC0=</DigestValue>
      </Reference>
      <Reference URI="/xl/printerSettings/printerSettings34.bin?ContentType=application/vnd.openxmlformats-officedocument.spreadsheetml.printerSettings">
        <DigestMethod Algorithm="http://www.w3.org/2000/09/xmldsig#sha1"/>
        <DigestValue>M+WeQNrihU5GVm9q7weBezR/dC0=</DigestValue>
      </Reference>
      <Reference URI="/xl/printerSettings/printerSettings35.bin?ContentType=application/vnd.openxmlformats-officedocument.spreadsheetml.printerSettings">
        <DigestMethod Algorithm="http://www.w3.org/2000/09/xmldsig#sha1"/>
        <DigestValue>M+WeQNrihU5GVm9q7weBezR/dC0=</DigestValue>
      </Reference>
      <Reference URI="/xl/printerSettings/printerSettings36.bin?ContentType=application/vnd.openxmlformats-officedocument.spreadsheetml.printerSettings">
        <DigestMethod Algorithm="http://www.w3.org/2000/09/xmldsig#sha1"/>
        <DigestValue>DWXgjgZI7SdblY0gHFNJpxR7Zvk=</DigestValue>
      </Reference>
      <Reference URI="/xl/printerSettings/printerSettings37.bin?ContentType=application/vnd.openxmlformats-officedocument.spreadsheetml.printerSettings">
        <DigestMethod Algorithm="http://www.w3.org/2000/09/xmldsig#sha1"/>
        <DigestValue>M+WeQNrihU5GVm9q7weBezR/dC0=</DigestValue>
      </Reference>
      <Reference URI="/xl/printerSettings/printerSettings38.bin?ContentType=application/vnd.openxmlformats-officedocument.spreadsheetml.printerSettings">
        <DigestMethod Algorithm="http://www.w3.org/2000/09/xmldsig#sha1"/>
        <DigestValue>M+WeQNrihU5GVm9q7weBezR/dC0=</DigestValue>
      </Reference>
      <Reference URI="/xl/printerSettings/printerSettings39.bin?ContentType=application/vnd.openxmlformats-officedocument.spreadsheetml.printerSettings">
        <DigestMethod Algorithm="http://www.w3.org/2000/09/xmldsig#sha1"/>
        <DigestValue>M+WeQNrihU5GVm9q7weBezR/dC0=</DigestValue>
      </Reference>
      <Reference URI="/xl/printerSettings/printerSettings4.bin?ContentType=application/vnd.openxmlformats-officedocument.spreadsheetml.printerSettings">
        <DigestMethod Algorithm="http://www.w3.org/2000/09/xmldsig#sha1"/>
        <DigestValue>qliTiJ3UBENl2eAAK7Hjpb+4v74=</DigestValue>
      </Reference>
      <Reference URI="/xl/printerSettings/printerSettings40.bin?ContentType=application/vnd.openxmlformats-officedocument.spreadsheetml.printerSettings">
        <DigestMethod Algorithm="http://www.w3.org/2000/09/xmldsig#sha1"/>
        <DigestValue>M+WeQNrihU5GVm9q7weBezR/dC0=</DigestValue>
      </Reference>
      <Reference URI="/xl/printerSettings/printerSettings41.bin?ContentType=application/vnd.openxmlformats-officedocument.spreadsheetml.printerSettings">
        <DigestMethod Algorithm="http://www.w3.org/2000/09/xmldsig#sha1"/>
        <DigestValue>M+WeQNrihU5GVm9q7weBezR/dC0=</DigestValue>
      </Reference>
      <Reference URI="/xl/printerSettings/printerSettings42.bin?ContentType=application/vnd.openxmlformats-officedocument.spreadsheetml.printerSettings">
        <DigestMethod Algorithm="http://www.w3.org/2000/09/xmldsig#sha1"/>
        <DigestValue>M+WeQNrihU5GVm9q7weBezR/dC0=</DigestValue>
      </Reference>
      <Reference URI="/xl/printerSettings/printerSettings43.bin?ContentType=application/vnd.openxmlformats-officedocument.spreadsheetml.printerSettings">
        <DigestMethod Algorithm="http://www.w3.org/2000/09/xmldsig#sha1"/>
        <DigestValue>M+WeQNrihU5GVm9q7weBezR/dC0=</DigestValue>
      </Reference>
      <Reference URI="/xl/printerSettings/printerSettings44.bin?ContentType=application/vnd.openxmlformats-officedocument.spreadsheetml.printerSettings">
        <DigestMethod Algorithm="http://www.w3.org/2000/09/xmldsig#sha1"/>
        <DigestValue>M+WeQNrihU5GVm9q7weBezR/dC0=</DigestValue>
      </Reference>
      <Reference URI="/xl/printerSettings/printerSettings45.bin?ContentType=application/vnd.openxmlformats-officedocument.spreadsheetml.printerSettings">
        <DigestMethod Algorithm="http://www.w3.org/2000/09/xmldsig#sha1"/>
        <DigestValue>M+WeQNrihU5GVm9q7weBezR/dC0=</DigestValue>
      </Reference>
      <Reference URI="/xl/printerSettings/printerSettings46.bin?ContentType=application/vnd.openxmlformats-officedocument.spreadsheetml.printerSettings">
        <DigestMethod Algorithm="http://www.w3.org/2000/09/xmldsig#sha1"/>
        <DigestValue>M+WeQNrihU5GVm9q7weBezR/dC0=</DigestValue>
      </Reference>
      <Reference URI="/xl/printerSettings/printerSettings47.bin?ContentType=application/vnd.openxmlformats-officedocument.spreadsheetml.printerSettings">
        <DigestMethod Algorithm="http://www.w3.org/2000/09/xmldsig#sha1"/>
        <DigestValue>M+WeQNrihU5GVm9q7weBezR/dC0=</DigestValue>
      </Reference>
      <Reference URI="/xl/printerSettings/printerSettings48.bin?ContentType=application/vnd.openxmlformats-officedocument.spreadsheetml.printerSettings">
        <DigestMethod Algorithm="http://www.w3.org/2000/09/xmldsig#sha1"/>
        <DigestValue>M+WeQNrihU5GVm9q7weBezR/dC0=</DigestValue>
      </Reference>
      <Reference URI="/xl/printerSettings/printerSettings49.bin?ContentType=application/vnd.openxmlformats-officedocument.spreadsheetml.printerSettings">
        <DigestMethod Algorithm="http://www.w3.org/2000/09/xmldsig#sha1"/>
        <DigestValue>M+WeQNrihU5GVm9q7weBezR/dC0=</DigestValue>
      </Reference>
      <Reference URI="/xl/printerSettings/printerSettings5.bin?ContentType=application/vnd.openxmlformats-officedocument.spreadsheetml.printerSettings">
        <DigestMethod Algorithm="http://www.w3.org/2000/09/xmldsig#sha1"/>
        <DigestValue>M+WeQNrihU5GVm9q7weBezR/dC0=</DigestValue>
      </Reference>
      <Reference URI="/xl/printerSettings/printerSettings50.bin?ContentType=application/vnd.openxmlformats-officedocument.spreadsheetml.printerSettings">
        <DigestMethod Algorithm="http://www.w3.org/2000/09/xmldsig#sha1"/>
        <DigestValue>M+WeQNrihU5GVm9q7weBezR/dC0=</DigestValue>
      </Reference>
      <Reference URI="/xl/printerSettings/printerSettings51.bin?ContentType=application/vnd.openxmlformats-officedocument.spreadsheetml.printerSettings">
        <DigestMethod Algorithm="http://www.w3.org/2000/09/xmldsig#sha1"/>
        <DigestValue>M+WeQNrihU5GVm9q7weBezR/dC0=</DigestValue>
      </Reference>
      <Reference URI="/xl/printerSettings/printerSettings52.bin?ContentType=application/vnd.openxmlformats-officedocument.spreadsheetml.printerSettings">
        <DigestMethod Algorithm="http://www.w3.org/2000/09/xmldsig#sha1"/>
        <DigestValue>M+WeQNrihU5GVm9q7weBezR/dC0=</DigestValue>
      </Reference>
      <Reference URI="/xl/printerSettings/printerSettings53.bin?ContentType=application/vnd.openxmlformats-officedocument.spreadsheetml.printerSettings">
        <DigestMethod Algorithm="http://www.w3.org/2000/09/xmldsig#sha1"/>
        <DigestValue>M+WeQNrihU5GVm9q7weBezR/dC0=</DigestValue>
      </Reference>
      <Reference URI="/xl/printerSettings/printerSettings54.bin?ContentType=application/vnd.openxmlformats-officedocument.spreadsheetml.printerSettings">
        <DigestMethod Algorithm="http://www.w3.org/2000/09/xmldsig#sha1"/>
        <DigestValue>M+WeQNrihU5GVm9q7weBezR/dC0=</DigestValue>
      </Reference>
      <Reference URI="/xl/printerSettings/printerSettings55.bin?ContentType=application/vnd.openxmlformats-officedocument.spreadsheetml.printerSettings">
        <DigestMethod Algorithm="http://www.w3.org/2000/09/xmldsig#sha1"/>
        <DigestValue>M+WeQNrihU5GVm9q7weBezR/dC0=</DigestValue>
      </Reference>
      <Reference URI="/xl/printerSettings/printerSettings56.bin?ContentType=application/vnd.openxmlformats-officedocument.spreadsheetml.printerSettings">
        <DigestMethod Algorithm="http://www.w3.org/2000/09/xmldsig#sha1"/>
        <DigestValue>M+WeQNrihU5GVm9q7weBezR/dC0=</DigestValue>
      </Reference>
      <Reference URI="/xl/printerSettings/printerSettings57.bin?ContentType=application/vnd.openxmlformats-officedocument.spreadsheetml.printerSettings">
        <DigestMethod Algorithm="http://www.w3.org/2000/09/xmldsig#sha1"/>
        <DigestValue>M+WeQNrihU5GVm9q7weBezR/dC0=</DigestValue>
      </Reference>
      <Reference URI="/xl/printerSettings/printerSettings58.bin?ContentType=application/vnd.openxmlformats-officedocument.spreadsheetml.printerSettings">
        <DigestMethod Algorithm="http://www.w3.org/2000/09/xmldsig#sha1"/>
        <DigestValue>M+WeQNrihU5GVm9q7weBezR/dC0=</DigestValue>
      </Reference>
      <Reference URI="/xl/printerSettings/printerSettings59.bin?ContentType=application/vnd.openxmlformats-officedocument.spreadsheetml.printerSettings">
        <DigestMethod Algorithm="http://www.w3.org/2000/09/xmldsig#sha1"/>
        <DigestValue>M+WeQNrihU5GVm9q7weBezR/dC0=</DigestValue>
      </Reference>
      <Reference URI="/xl/printerSettings/printerSettings6.bin?ContentType=application/vnd.openxmlformats-officedocument.spreadsheetml.printerSettings">
        <DigestMethod Algorithm="http://www.w3.org/2000/09/xmldsig#sha1"/>
        <DigestValue>M+WeQNrihU5GVm9q7weBezR/dC0=</DigestValue>
      </Reference>
      <Reference URI="/xl/printerSettings/printerSettings60.bin?ContentType=application/vnd.openxmlformats-officedocument.spreadsheetml.printerSettings">
        <DigestMethod Algorithm="http://www.w3.org/2000/09/xmldsig#sha1"/>
        <DigestValue>M+WeQNrihU5GVm9q7weBezR/dC0=</DigestValue>
      </Reference>
      <Reference URI="/xl/printerSettings/printerSettings61.bin?ContentType=application/vnd.openxmlformats-officedocument.spreadsheetml.printerSettings">
        <DigestMethod Algorithm="http://www.w3.org/2000/09/xmldsig#sha1"/>
        <DigestValue>M+WeQNrihU5GVm9q7weBezR/dC0=</DigestValue>
      </Reference>
      <Reference URI="/xl/printerSettings/printerSettings7.bin?ContentType=application/vnd.openxmlformats-officedocument.spreadsheetml.printerSettings">
        <DigestMethod Algorithm="http://www.w3.org/2000/09/xmldsig#sha1"/>
        <DigestValue>M+WeQNrihU5GVm9q7weBezR/dC0=</DigestValue>
      </Reference>
      <Reference URI="/xl/printerSettings/printerSettings8.bin?ContentType=application/vnd.openxmlformats-officedocument.spreadsheetml.printerSettings">
        <DigestMethod Algorithm="http://www.w3.org/2000/09/xmldsig#sha1"/>
        <DigestValue>M+WeQNrihU5GVm9q7weBezR/dC0=</DigestValue>
      </Reference>
      <Reference URI="/xl/printerSettings/printerSettings9.bin?ContentType=application/vnd.openxmlformats-officedocument.spreadsheetml.printerSettings">
        <DigestMethod Algorithm="http://www.w3.org/2000/09/xmldsig#sha1"/>
        <DigestValue>M+WeQNrihU5GVm9q7weBezR/dC0=</DigestValue>
      </Reference>
      <Reference URI="/xl/sharedStrings.xml?ContentType=application/vnd.openxmlformats-officedocument.spreadsheetml.sharedStrings+xml">
        <DigestMethod Algorithm="http://www.w3.org/2000/09/xmldsig#sha1"/>
        <DigestValue>LC73DXHGxa355xCbayG0csXodp4=</DigestValue>
      </Reference>
      <Reference URI="/xl/styles.xml?ContentType=application/vnd.openxmlformats-officedocument.spreadsheetml.styles+xml">
        <DigestMethod Algorithm="http://www.w3.org/2000/09/xmldsig#sha1"/>
        <DigestValue>PuVN1UUrFoo/ve7f0r3rWaUc7MU=</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TwbUl1LIsQia8/RJxlgOG2ywATk=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0H3sB6Ny/QrLASS+bkgW4l8TWT0=</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5sFr47hXze+BQ7GABZ2RzTOyQnM=</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1m3MipMfv0ocI+m7uzOCrSyzeuQ=</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x0diZZHRUCBTXH7nb2xil3wGAfc=</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rp1OhALCHJoINApODzpEZbKO0xw=</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2JmNphk+eVZaeWaXZhsQQQtR/m4=</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GS7RmXVBn/P3eAGo+nXKmb7blLc=</DigestValue>
      </Reference>
      <Reference URI="/xl/worksheets/_rels/sheet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Y0XZ1NDQMJWvP1zJEB+83zFUlt4=</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74tv9Rb4qFrEliWwteYyghpt1iw=</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eT5oGdrKoU05mRiIBOmSLZn9F9c=</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8Zljj1ffsmmrf+WGfpjluRm5K1c=</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n/Ke3iQXOGmJGEpPFiNoOqV2XxE=</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reKpvsMjLP9mVkjTqTfzPhoHTbg=</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/WSWMsdhGwL/GTSYZR37v/jfcuU=</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IbyN+53U2bN/UJdQVfX6jFCXj80=</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X7z5Nve+p9LVQkM2kDFBE8xqqBs=</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4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qW7teb0+jEndYBKBPeLPcpW9vJo=</DigestValue>
      </Reference>
      <Reference URI="/xl/worksheets/_rels/sheet4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8Ds6TCdmGBdY6CRiQcd6vQ2AGe4=</DigestValue>
      </Reference>
      <Reference URI="/xl/worksheets/_rels/sheet4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Q5n7QjRTkGdKHsotXOGPJDaWezc=</DigestValue>
      </Reference>
      <Reference URI="/xl/worksheets/_rels/sheet4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yt++Ewlk+30tBZxfBzGjgmWs8b4=</DigestValue>
      </Reference>
      <Reference URI="/xl/worksheets/_rels/sheet4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lek47efS5/M6lB46SNFIz4c7SbU=</DigestValue>
      </Reference>
      <Reference URI="/xl/worksheets/_rels/sheet4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DkRFVHbRBGdMIJ1bMDlqDzaK8vI=</DigestValue>
      </Reference>
      <Reference URI="/xl/worksheets/_rels/sheet4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A6hY66o+bxmwQsLOWT+7Cjf1jq0=</DigestValue>
      </Reference>
      <Reference URI="/xl/worksheets/_rels/sheet4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N8YlZFsNcL3qYvMnIb2HJJayIUk=</DigestValue>
      </Reference>
      <Reference URI="/xl/worksheets/_rels/sheet4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BZnTGboxY/Oux6Bp7muH002sGvE=</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5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SPyDVVK4fFYO/54qrJnbzoKD7SM=</DigestValue>
      </Reference>
      <Reference URI="/xl/worksheets/_rels/sheet5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PcspVkbFvtPogx3ahbAbEudyW0s=</DigestValue>
      </Reference>
      <Reference URI="/xl/worksheets/_rels/sheet5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iiv7Y0JYho46Bn7SUVrDokCKkIU=</DigestValue>
      </Reference>
      <Reference URI="/xl/worksheets/_rels/sheet5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X4+Vd+gWPqFpvacbsmk9rTKGEL8=</DigestValue>
      </Reference>
      <Reference URI="/xl/worksheets/_rels/sheet5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ySZzJQB/cyaTYKF5TgDs/QGRXZI=</DigestValue>
      </Reference>
      <Reference URI="/xl/worksheets/_rels/sheet5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5IqD9p7Tud9+BTq6b7R0zIKi2jY=</DigestValue>
      </Reference>
      <Reference URI="/xl/worksheets/_rels/sheet5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NCtKSfphGKPWQxWuCQLRrM4T/Dc=</DigestValue>
      </Reference>
      <Reference URI="/xl/worksheets/_rels/sheet5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ecZsXt5m5X6ZAgXgeDxqAyhl1CU=</DigestValue>
      </Reference>
      <Reference URI="/xl/worksheets/_rels/sheet5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Ht0kBxIyw+DSblZXPOlWGaGe6lo=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6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ZlkoaJ2r/QOihpwXa9FKb7DUAvs=</DigestValue>
      </Reference>
      <Reference URI="/xl/worksheets/_rels/sheet6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HAP+Ssb/mEpGwM06URLY4kKnHFc=</DigestValue>
      </Reference>
      <Reference URI="/xl/worksheets/_rels/sheet6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iJWlxFClarehxfXrR6l1O3t0czw=</DigestValue>
      </Reference>
      <Reference URI="/xl/worksheets/_rels/sheet6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JDG2Q4Rq5CUDyA7HXfIPgYl2de8=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92Rg/scqkZnZqCZQaFyCLWv/NQY=</DigestValue>
      </Reference>
      <Reference URI="/xl/worksheets/sheet10.xml?ContentType=application/vnd.openxmlformats-officedocument.spreadsheetml.worksheet+xml">
        <DigestMethod Algorithm="http://www.w3.org/2000/09/xmldsig#sha1"/>
        <DigestValue>fM5dVjsafUW+moJq3Faqx7tRZCQ=</DigestValue>
      </Reference>
      <Reference URI="/xl/worksheets/sheet11.xml?ContentType=application/vnd.openxmlformats-officedocument.spreadsheetml.worksheet+xml">
        <DigestMethod Algorithm="http://www.w3.org/2000/09/xmldsig#sha1"/>
        <DigestValue>2ptPD6z0Qz/ZIJMoMyhSh5YQGhI=</DigestValue>
      </Reference>
      <Reference URI="/xl/worksheets/sheet12.xml?ContentType=application/vnd.openxmlformats-officedocument.spreadsheetml.worksheet+xml">
        <DigestMethod Algorithm="http://www.w3.org/2000/09/xmldsig#sha1"/>
        <DigestValue>z9TAA76WqELcmwQBSxBkgMDJXgw=</DigestValue>
      </Reference>
      <Reference URI="/xl/worksheets/sheet13.xml?ContentType=application/vnd.openxmlformats-officedocument.spreadsheetml.worksheet+xml">
        <DigestMethod Algorithm="http://www.w3.org/2000/09/xmldsig#sha1"/>
        <DigestValue>an8CNGlwR2si7QThCnCbERjgF2M=</DigestValue>
      </Reference>
      <Reference URI="/xl/worksheets/sheet14.xml?ContentType=application/vnd.openxmlformats-officedocument.spreadsheetml.worksheet+xml">
        <DigestMethod Algorithm="http://www.w3.org/2000/09/xmldsig#sha1"/>
        <DigestValue>Jhr4gg3nRVt2MuwJHer7Vq9CAIg=</DigestValue>
      </Reference>
      <Reference URI="/xl/worksheets/sheet15.xml?ContentType=application/vnd.openxmlformats-officedocument.spreadsheetml.worksheet+xml">
        <DigestMethod Algorithm="http://www.w3.org/2000/09/xmldsig#sha1"/>
        <DigestValue>SNx1GB+6WtLPfd/fcHh6o64HXa4=</DigestValue>
      </Reference>
      <Reference URI="/xl/worksheets/sheet16.xml?ContentType=application/vnd.openxmlformats-officedocument.spreadsheetml.worksheet+xml">
        <DigestMethod Algorithm="http://www.w3.org/2000/09/xmldsig#sha1"/>
        <DigestValue>ONUNCXwwDyLRql52KTkVnkbZWfs=</DigestValue>
      </Reference>
      <Reference URI="/xl/worksheets/sheet17.xml?ContentType=application/vnd.openxmlformats-officedocument.spreadsheetml.worksheet+xml">
        <DigestMethod Algorithm="http://www.w3.org/2000/09/xmldsig#sha1"/>
        <DigestValue>ZuU3+qVw8pe551m0qqv4RsLIkQo=</DigestValue>
      </Reference>
      <Reference URI="/xl/worksheets/sheet18.xml?ContentType=application/vnd.openxmlformats-officedocument.spreadsheetml.worksheet+xml">
        <DigestMethod Algorithm="http://www.w3.org/2000/09/xmldsig#sha1"/>
        <DigestValue>OXgwhAfrTUo5JmZ9TNEj4rfuQ4g=</DigestValue>
      </Reference>
      <Reference URI="/xl/worksheets/sheet19.xml?ContentType=application/vnd.openxmlformats-officedocument.spreadsheetml.worksheet+xml">
        <DigestMethod Algorithm="http://www.w3.org/2000/09/xmldsig#sha1"/>
        <DigestValue>NDyIUDqARF/5oZuGcxjfz/pUhUc=</DigestValue>
      </Reference>
      <Reference URI="/xl/worksheets/sheet2.xml?ContentType=application/vnd.openxmlformats-officedocument.spreadsheetml.worksheet+xml">
        <DigestMethod Algorithm="http://www.w3.org/2000/09/xmldsig#sha1"/>
        <DigestValue>sWsJm6QDYbpXToGXcg7NZ/IMHuc=</DigestValue>
      </Reference>
      <Reference URI="/xl/worksheets/sheet20.xml?ContentType=application/vnd.openxmlformats-officedocument.spreadsheetml.worksheet+xml">
        <DigestMethod Algorithm="http://www.w3.org/2000/09/xmldsig#sha1"/>
        <DigestValue>FmhmCHscjrahJUBuus7UgCdbbLU=</DigestValue>
      </Reference>
      <Reference URI="/xl/worksheets/sheet21.xml?ContentType=application/vnd.openxmlformats-officedocument.spreadsheetml.worksheet+xml">
        <DigestMethod Algorithm="http://www.w3.org/2000/09/xmldsig#sha1"/>
        <DigestValue>ADXWS34SaYxvcHaezPYOVu42LeA=</DigestValue>
      </Reference>
      <Reference URI="/xl/worksheets/sheet22.xml?ContentType=application/vnd.openxmlformats-officedocument.spreadsheetml.worksheet+xml">
        <DigestMethod Algorithm="http://www.w3.org/2000/09/xmldsig#sha1"/>
        <DigestValue>1LGVo+C1fWjDCdRJJaem1KWbeXc=</DigestValue>
      </Reference>
      <Reference URI="/xl/worksheets/sheet23.xml?ContentType=application/vnd.openxmlformats-officedocument.spreadsheetml.worksheet+xml">
        <DigestMethod Algorithm="http://www.w3.org/2000/09/xmldsig#sha1"/>
        <DigestValue>s2PmYdL99BrLoHk496Qf4FMpG3M=</DigestValue>
      </Reference>
      <Reference URI="/xl/worksheets/sheet24.xml?ContentType=application/vnd.openxmlformats-officedocument.spreadsheetml.worksheet+xml">
        <DigestMethod Algorithm="http://www.w3.org/2000/09/xmldsig#sha1"/>
        <DigestValue>HmjjEz1on8gQWQzGliNRPDqi/Nk=</DigestValue>
      </Reference>
      <Reference URI="/xl/worksheets/sheet25.xml?ContentType=application/vnd.openxmlformats-officedocument.spreadsheetml.worksheet+xml">
        <DigestMethod Algorithm="http://www.w3.org/2000/09/xmldsig#sha1"/>
        <DigestValue>IqYvCWvAfv1/Xj2OSiZlAoqyu6M=</DigestValue>
      </Reference>
      <Reference URI="/xl/worksheets/sheet26.xml?ContentType=application/vnd.openxmlformats-officedocument.spreadsheetml.worksheet+xml">
        <DigestMethod Algorithm="http://www.w3.org/2000/09/xmldsig#sha1"/>
        <DigestValue>zVMBL4GA8tvBm/C9eY121DJxgJ4=</DigestValue>
      </Reference>
      <Reference URI="/xl/worksheets/sheet27.xml?ContentType=application/vnd.openxmlformats-officedocument.spreadsheetml.worksheet+xml">
        <DigestMethod Algorithm="http://www.w3.org/2000/09/xmldsig#sha1"/>
        <DigestValue>8b6d4R0B0A6huB5283PAoD9tb1w=</DigestValue>
      </Reference>
      <Reference URI="/xl/worksheets/sheet28.xml?ContentType=application/vnd.openxmlformats-officedocument.spreadsheetml.worksheet+xml">
        <DigestMethod Algorithm="http://www.w3.org/2000/09/xmldsig#sha1"/>
        <DigestValue>su2kHapvlOa5BSU9lgHv4ZWtpOg=</DigestValue>
      </Reference>
      <Reference URI="/xl/worksheets/sheet29.xml?ContentType=application/vnd.openxmlformats-officedocument.spreadsheetml.worksheet+xml">
        <DigestMethod Algorithm="http://www.w3.org/2000/09/xmldsig#sha1"/>
        <DigestValue>eJd4ctTsJ0QoNVcMPTH8kmTTDzQ=</DigestValue>
      </Reference>
      <Reference URI="/xl/worksheets/sheet3.xml?ContentType=application/vnd.openxmlformats-officedocument.spreadsheetml.worksheet+xml">
        <DigestMethod Algorithm="http://www.w3.org/2000/09/xmldsig#sha1"/>
        <DigestValue>xB2NF9NOjA/+7yIN6VR+ohakipg=</DigestValue>
      </Reference>
      <Reference URI="/xl/worksheets/sheet30.xml?ContentType=application/vnd.openxmlformats-officedocument.spreadsheetml.worksheet+xml">
        <DigestMethod Algorithm="http://www.w3.org/2000/09/xmldsig#sha1"/>
        <DigestValue>UCMYb6T4mVxwlaPW3DYiox7HM+o=</DigestValue>
      </Reference>
      <Reference URI="/xl/worksheets/sheet31.xml?ContentType=application/vnd.openxmlformats-officedocument.spreadsheetml.worksheet+xml">
        <DigestMethod Algorithm="http://www.w3.org/2000/09/xmldsig#sha1"/>
        <DigestValue>02F7lrQV7stVCXwSni/Cnciik9o=</DigestValue>
      </Reference>
      <Reference URI="/xl/worksheets/sheet32.xml?ContentType=application/vnd.openxmlformats-officedocument.spreadsheetml.worksheet+xml">
        <DigestMethod Algorithm="http://www.w3.org/2000/09/xmldsig#sha1"/>
        <DigestValue>H5mIYXXfqJWHYve8fUG1BraHkeQ=</DigestValue>
      </Reference>
      <Reference URI="/xl/worksheets/sheet33.xml?ContentType=application/vnd.openxmlformats-officedocument.spreadsheetml.worksheet+xml">
        <DigestMethod Algorithm="http://www.w3.org/2000/09/xmldsig#sha1"/>
        <DigestValue>XQ8bI3FchcbZcz99KQg/sRKzfh8=</DigestValue>
      </Reference>
      <Reference URI="/xl/worksheets/sheet34.xml?ContentType=application/vnd.openxmlformats-officedocument.spreadsheetml.worksheet+xml">
        <DigestMethod Algorithm="http://www.w3.org/2000/09/xmldsig#sha1"/>
        <DigestValue>tXeou7L9NE/v5xOYSl0JLZg4CCk=</DigestValue>
      </Reference>
      <Reference URI="/xl/worksheets/sheet35.xml?ContentType=application/vnd.openxmlformats-officedocument.spreadsheetml.worksheet+xml">
        <DigestMethod Algorithm="http://www.w3.org/2000/09/xmldsig#sha1"/>
        <DigestValue>bIDi+d73U4GxvXmDWzfvhvXHPeM=</DigestValue>
      </Reference>
      <Reference URI="/xl/worksheets/sheet36.xml?ContentType=application/vnd.openxmlformats-officedocument.spreadsheetml.worksheet+xml">
        <DigestMethod Algorithm="http://www.w3.org/2000/09/xmldsig#sha1"/>
        <DigestValue>RyZ7ro1+2dNbuXTKewggzp6+A9Q=</DigestValue>
      </Reference>
      <Reference URI="/xl/worksheets/sheet37.xml?ContentType=application/vnd.openxmlformats-officedocument.spreadsheetml.worksheet+xml">
        <DigestMethod Algorithm="http://www.w3.org/2000/09/xmldsig#sha1"/>
        <DigestValue>rMOryrhe1g8X71jlYcu0x6DYaj0=</DigestValue>
      </Reference>
      <Reference URI="/xl/worksheets/sheet38.xml?ContentType=application/vnd.openxmlformats-officedocument.spreadsheetml.worksheet+xml">
        <DigestMethod Algorithm="http://www.w3.org/2000/09/xmldsig#sha1"/>
        <DigestValue>V/iDQjPTJVXb1bZuDnRqmxyu9sQ=</DigestValue>
      </Reference>
      <Reference URI="/xl/worksheets/sheet39.xml?ContentType=application/vnd.openxmlformats-officedocument.spreadsheetml.worksheet+xml">
        <DigestMethod Algorithm="http://www.w3.org/2000/09/xmldsig#sha1"/>
        <DigestValue>1XbOeEXYKeDR9flv0Ilxthdi+Dg=</DigestValue>
      </Reference>
      <Reference URI="/xl/worksheets/sheet4.xml?ContentType=application/vnd.openxmlformats-officedocument.spreadsheetml.worksheet+xml">
        <DigestMethod Algorithm="http://www.w3.org/2000/09/xmldsig#sha1"/>
        <DigestValue>hO3q5j4SKVkWsiIt/vFvILV9LHg=</DigestValue>
      </Reference>
      <Reference URI="/xl/worksheets/sheet40.xml?ContentType=application/vnd.openxmlformats-officedocument.spreadsheetml.worksheet+xml">
        <DigestMethod Algorithm="http://www.w3.org/2000/09/xmldsig#sha1"/>
        <DigestValue>iBKE9dQDTI6t4nPv8RCbF6nzXT0=</DigestValue>
      </Reference>
      <Reference URI="/xl/worksheets/sheet41.xml?ContentType=application/vnd.openxmlformats-officedocument.spreadsheetml.worksheet+xml">
        <DigestMethod Algorithm="http://www.w3.org/2000/09/xmldsig#sha1"/>
        <DigestValue>PaOE0niCKNRsLb3jG8mvz95HW4M=</DigestValue>
      </Reference>
      <Reference URI="/xl/worksheets/sheet42.xml?ContentType=application/vnd.openxmlformats-officedocument.spreadsheetml.worksheet+xml">
        <DigestMethod Algorithm="http://www.w3.org/2000/09/xmldsig#sha1"/>
        <DigestValue>daYLXYsoCSrQjuj0bPOWoHe3lLY=</DigestValue>
      </Reference>
      <Reference URI="/xl/worksheets/sheet43.xml?ContentType=application/vnd.openxmlformats-officedocument.spreadsheetml.worksheet+xml">
        <DigestMethod Algorithm="http://www.w3.org/2000/09/xmldsig#sha1"/>
        <DigestValue>UF5z19FXxsIpH+k9sLrnFlfI2qg=</DigestValue>
      </Reference>
      <Reference URI="/xl/worksheets/sheet44.xml?ContentType=application/vnd.openxmlformats-officedocument.spreadsheetml.worksheet+xml">
        <DigestMethod Algorithm="http://www.w3.org/2000/09/xmldsig#sha1"/>
        <DigestValue>xzPsaIGD+SZ4RmoFkdhL3Fw4ZmU=</DigestValue>
      </Reference>
      <Reference URI="/xl/worksheets/sheet45.xml?ContentType=application/vnd.openxmlformats-officedocument.spreadsheetml.worksheet+xml">
        <DigestMethod Algorithm="http://www.w3.org/2000/09/xmldsig#sha1"/>
        <DigestValue>LQb0Qfwb/KL+uAoM3HqurjVkwsk=</DigestValue>
      </Reference>
      <Reference URI="/xl/worksheets/sheet46.xml?ContentType=application/vnd.openxmlformats-officedocument.spreadsheetml.worksheet+xml">
        <DigestMethod Algorithm="http://www.w3.org/2000/09/xmldsig#sha1"/>
        <DigestValue>99XhxECRE6rLGoBJkPXxOYqdiHc=</DigestValue>
      </Reference>
      <Reference URI="/xl/worksheets/sheet47.xml?ContentType=application/vnd.openxmlformats-officedocument.spreadsheetml.worksheet+xml">
        <DigestMethod Algorithm="http://www.w3.org/2000/09/xmldsig#sha1"/>
        <DigestValue>rYBgbiJqbu2QIw/M0Ko3sxMzFZ8=</DigestValue>
      </Reference>
      <Reference URI="/xl/worksheets/sheet48.xml?ContentType=application/vnd.openxmlformats-officedocument.spreadsheetml.worksheet+xml">
        <DigestMethod Algorithm="http://www.w3.org/2000/09/xmldsig#sha1"/>
        <DigestValue>ORuF/yDLoyLHWBJkhEe4YgCsfqc=</DigestValue>
      </Reference>
      <Reference URI="/xl/worksheets/sheet49.xml?ContentType=application/vnd.openxmlformats-officedocument.spreadsheetml.worksheet+xml">
        <DigestMethod Algorithm="http://www.w3.org/2000/09/xmldsig#sha1"/>
        <DigestValue>E9KwkmxNQ3XgouyeYLyFnHUudG4=</DigestValue>
      </Reference>
      <Reference URI="/xl/worksheets/sheet5.xml?ContentType=application/vnd.openxmlformats-officedocument.spreadsheetml.worksheet+xml">
        <DigestMethod Algorithm="http://www.w3.org/2000/09/xmldsig#sha1"/>
        <DigestValue>19TzNx/Ftp463SFann6KUHV34Pk=</DigestValue>
      </Reference>
      <Reference URI="/xl/worksheets/sheet50.xml?ContentType=application/vnd.openxmlformats-officedocument.spreadsheetml.worksheet+xml">
        <DigestMethod Algorithm="http://www.w3.org/2000/09/xmldsig#sha1"/>
        <DigestValue>mxhS2rRII3y2zkFthlXFd7MbOis=</DigestValue>
      </Reference>
      <Reference URI="/xl/worksheets/sheet51.xml?ContentType=application/vnd.openxmlformats-officedocument.spreadsheetml.worksheet+xml">
        <DigestMethod Algorithm="http://www.w3.org/2000/09/xmldsig#sha1"/>
        <DigestValue>F7w7J5BxxzLPR3iTU7VWDQU7ung=</DigestValue>
      </Reference>
      <Reference URI="/xl/worksheets/sheet52.xml?ContentType=application/vnd.openxmlformats-officedocument.spreadsheetml.worksheet+xml">
        <DigestMethod Algorithm="http://www.w3.org/2000/09/xmldsig#sha1"/>
        <DigestValue>jAY3OXnmLQg4f6xuYvpmQ8CfzRA=</DigestValue>
      </Reference>
      <Reference URI="/xl/worksheets/sheet53.xml?ContentType=application/vnd.openxmlformats-officedocument.spreadsheetml.worksheet+xml">
        <DigestMethod Algorithm="http://www.w3.org/2000/09/xmldsig#sha1"/>
        <DigestValue>OA/dlGVHgA+JROXlCDrTFaukRzg=</DigestValue>
      </Reference>
      <Reference URI="/xl/worksheets/sheet54.xml?ContentType=application/vnd.openxmlformats-officedocument.spreadsheetml.worksheet+xml">
        <DigestMethod Algorithm="http://www.w3.org/2000/09/xmldsig#sha1"/>
        <DigestValue>npQ/dIe/NofVpcSDToLabnDiZK8=</DigestValue>
      </Reference>
      <Reference URI="/xl/worksheets/sheet55.xml?ContentType=application/vnd.openxmlformats-officedocument.spreadsheetml.worksheet+xml">
        <DigestMethod Algorithm="http://www.w3.org/2000/09/xmldsig#sha1"/>
        <DigestValue>VGxPidSwqG5wfh34Vt/imK3JGoU=</DigestValue>
      </Reference>
      <Reference URI="/xl/worksheets/sheet56.xml?ContentType=application/vnd.openxmlformats-officedocument.spreadsheetml.worksheet+xml">
        <DigestMethod Algorithm="http://www.w3.org/2000/09/xmldsig#sha1"/>
        <DigestValue>Fxc4JkuI0zVLEysrFB2ADOEOdQE=</DigestValue>
      </Reference>
      <Reference URI="/xl/worksheets/sheet57.xml?ContentType=application/vnd.openxmlformats-officedocument.spreadsheetml.worksheet+xml">
        <DigestMethod Algorithm="http://www.w3.org/2000/09/xmldsig#sha1"/>
        <DigestValue>i4d0UJl6PqJ6/ytkAYiXMwLJt2k=</DigestValue>
      </Reference>
      <Reference URI="/xl/worksheets/sheet58.xml?ContentType=application/vnd.openxmlformats-officedocument.spreadsheetml.worksheet+xml">
        <DigestMethod Algorithm="http://www.w3.org/2000/09/xmldsig#sha1"/>
        <DigestValue>glbboAmKBuA9GPWmvxGCVdC3zGE=</DigestValue>
      </Reference>
      <Reference URI="/xl/worksheets/sheet59.xml?ContentType=application/vnd.openxmlformats-officedocument.spreadsheetml.worksheet+xml">
        <DigestMethod Algorithm="http://www.w3.org/2000/09/xmldsig#sha1"/>
        <DigestValue>nnE3i9wtOh7A+u/pI30JV10jIB0=</DigestValue>
      </Reference>
      <Reference URI="/xl/worksheets/sheet6.xml?ContentType=application/vnd.openxmlformats-officedocument.spreadsheetml.worksheet+xml">
        <DigestMethod Algorithm="http://www.w3.org/2000/09/xmldsig#sha1"/>
        <DigestValue>rWw1dvngXBmAaqdqW2XFaOQZIYU=</DigestValue>
      </Reference>
      <Reference URI="/xl/worksheets/sheet60.xml?ContentType=application/vnd.openxmlformats-officedocument.spreadsheetml.worksheet+xml">
        <DigestMethod Algorithm="http://www.w3.org/2000/09/xmldsig#sha1"/>
        <DigestValue>+6NYFbdWNaoUtZ4un2/O79wwwN0=</DigestValue>
      </Reference>
      <Reference URI="/xl/worksheets/sheet61.xml?ContentType=application/vnd.openxmlformats-officedocument.spreadsheetml.worksheet+xml">
        <DigestMethod Algorithm="http://www.w3.org/2000/09/xmldsig#sha1"/>
        <DigestValue>jk59SBTKIsBA1zrC54D7OwbsuKI=</DigestValue>
      </Reference>
      <Reference URI="/xl/worksheets/sheet62.xml?ContentType=application/vnd.openxmlformats-officedocument.spreadsheetml.worksheet+xml">
        <DigestMethod Algorithm="http://www.w3.org/2000/09/xmldsig#sha1"/>
        <DigestValue>9ZxGqFbdMLy5lFrq6x/OA5DtDz4=</DigestValue>
      </Reference>
      <Reference URI="/xl/worksheets/sheet63.xml?ContentType=application/vnd.openxmlformats-officedocument.spreadsheetml.worksheet+xml">
        <DigestMethod Algorithm="http://www.w3.org/2000/09/xmldsig#sha1"/>
        <DigestValue>ClUF0/WjWRfV4AEIbjrRI26RBLA=</DigestValue>
      </Reference>
      <Reference URI="/xl/worksheets/sheet64.xml?ContentType=application/vnd.openxmlformats-officedocument.spreadsheetml.worksheet+xml">
        <DigestMethod Algorithm="http://www.w3.org/2000/09/xmldsig#sha1"/>
        <DigestValue>Zmj1Qc4G2RdvmzoEW+Mdjz8MWzU=</DigestValue>
      </Reference>
      <Reference URI="/xl/worksheets/sheet7.xml?ContentType=application/vnd.openxmlformats-officedocument.spreadsheetml.worksheet+xml">
        <DigestMethod Algorithm="http://www.w3.org/2000/09/xmldsig#sha1"/>
        <DigestValue>uF4fC9LGtA/ZEl0lMFpk6XxVWYU=</DigestValue>
      </Reference>
      <Reference URI="/xl/worksheets/sheet8.xml?ContentType=application/vnd.openxmlformats-officedocument.spreadsheetml.worksheet+xml">
        <DigestMethod Algorithm="http://www.w3.org/2000/09/xmldsig#sha1"/>
        <DigestValue>Bil45pwBvD7uBY1H1kyafSvWmpk=</DigestValue>
      </Reference>
      <Reference URI="/xl/worksheets/sheet9.xml?ContentType=application/vnd.openxmlformats-officedocument.spreadsheetml.worksheet+xml">
        <DigestMethod Algorithm="http://www.w3.org/2000/09/xmldsig#sha1"/>
        <DigestValue>x51NSsHlrxXFODieRcUt+7eShO0=</DigestValue>
      </Reference>
    </Manifest>
    <SignatureProperties>
      <SignatureProperty Id="idSignatureTime" Target="#idPackageSignature">
        <mdssi:SignatureTime>
          <mdssi:Format>YYYY-MM-DDThh:mm:ssTZD</mdssi:Format>
          <mdssi:Value>2022-04-18T23:08:21Z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2022-04-18T23:08:21Z</xd:SigningTime>
          <xd:SigningCertificate>
            <xd:Cert>
              <xd:CertDigest>
                <DigestMethod Algorithm="http://www.w3.org/2000/09/xmldsig#sha1"/>
                <DigestValue>mE+ZmfZ1Ft4yd77m6MWG7lucqIY=</DigestValue>
              </xd:CertDigest>
              <xd:IssuerSerial>
                <X509IssuerName>CN=Федеральное казначейство, O=Федеральное казначейство, C=RU, L=Москва, STREET="Большой Златоустинский переулок, д. 6, строение 1", ОГРН=1047797019830, ИНН=007710568760, S=г. Москва, E=uc_fk@roskazna.ru</X509IssuerName>
                <X509SerialNumber>717804703538419535562001660526283113788253602225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64</vt:i4>
      </vt:variant>
      <vt:variant>
        <vt:lpstr>Именованные диапазоны</vt:lpstr>
      </vt:variant>
      <vt:variant>
        <vt:i4>26</vt:i4>
      </vt:variant>
    </vt:vector>
  </HeadingPairs>
  <TitlesOfParts>
    <vt:vector size="90" baseType="lpstr">
      <vt:lpstr>Часть 1,2 </vt:lpstr>
      <vt:lpstr>Титул</vt:lpstr>
      <vt:lpstr>Часть 3</vt:lpstr>
      <vt:lpstr>Закупка</vt:lpstr>
      <vt:lpstr>211 МЗ</vt:lpstr>
      <vt:lpstr>Командир. МЗ</vt:lpstr>
      <vt:lpstr>213 МЗ</vt:lpstr>
      <vt:lpstr>853 292 МЗ</vt:lpstr>
      <vt:lpstr>221 МЗ</vt:lpstr>
      <vt:lpstr>244 222 МЗ</vt:lpstr>
      <vt:lpstr>225 МЗ</vt:lpstr>
      <vt:lpstr>226 МЗ</vt:lpstr>
      <vt:lpstr>227 МЗ</vt:lpstr>
      <vt:lpstr>310 СМЗ</vt:lpstr>
      <vt:lpstr>341,342 СМЗ</vt:lpstr>
      <vt:lpstr>344 СМЗ</vt:lpstr>
      <vt:lpstr>345 СМЗ</vt:lpstr>
      <vt:lpstr>346 СМЗ</vt:lpstr>
      <vt:lpstr>349 СМЗ</vt:lpstr>
      <vt:lpstr>НЕТ МЗ</vt:lpstr>
      <vt:lpstr>350 296 МЗ</vt:lpstr>
      <vt:lpstr>851 291 СИ имущ+земля</vt:lpstr>
      <vt:lpstr>853 292 ССИ</vt:lpstr>
      <vt:lpstr>852 290 СИ</vt:lpstr>
      <vt:lpstr>244223 СИ</vt:lpstr>
      <vt:lpstr>247223 СИ</vt:lpstr>
      <vt:lpstr>225 СИ</vt:lpstr>
      <vt:lpstr>226 СИ</vt:lpstr>
      <vt:lpstr>310,340 СИ</vt:lpstr>
      <vt:lpstr>244 290 СИ</vt:lpstr>
      <vt:lpstr>212 226 СИЦ</vt:lpstr>
      <vt:lpstr>212, 214 СИЦ</vt:lpstr>
      <vt:lpstr>244 222 СИЦ</vt:lpstr>
      <vt:lpstr> 247 223 СИЦ</vt:lpstr>
      <vt:lpstr>225 СИЦ</vt:lpstr>
      <vt:lpstr>226 СИЦ</vt:lpstr>
      <vt:lpstr>227 СИЦ</vt:lpstr>
      <vt:lpstr>244 290 СИЦ</vt:lpstr>
      <vt:lpstr>310 СИЦ</vt:lpstr>
      <vt:lpstr>341 СИЦ</vt:lpstr>
      <vt:lpstr>342 СИЦ</vt:lpstr>
      <vt:lpstr>344 СИЦ</vt:lpstr>
      <vt:lpstr>345 СИЦ</vt:lpstr>
      <vt:lpstr>346 СИЦ</vt:lpstr>
      <vt:lpstr>349 СИЦ </vt:lpstr>
      <vt:lpstr>350 296 СИЦ</vt:lpstr>
      <vt:lpstr>211 ПДД</vt:lpstr>
      <vt:lpstr>213 ПДД</vt:lpstr>
      <vt:lpstr>221 ПДД</vt:lpstr>
      <vt:lpstr>225 ПДД</vt:lpstr>
      <vt:lpstr>226 ПДД</vt:lpstr>
      <vt:lpstr>244 290 ПДД</vt:lpstr>
      <vt:lpstr>310 Без</vt:lpstr>
      <vt:lpstr>349 Без</vt:lpstr>
      <vt:lpstr>345 Без</vt:lpstr>
      <vt:lpstr>244 290 Гранты</vt:lpstr>
      <vt:lpstr>310,340 Гранты</vt:lpstr>
      <vt:lpstr>350 296 Гранты</vt:lpstr>
      <vt:lpstr>223 МЗ</vt:lpstr>
      <vt:lpstr>852 290 МЗ</vt:lpstr>
      <vt:lpstr>851 290 МЗ имущ+земля</vt:lpstr>
      <vt:lpstr>2</vt:lpstr>
      <vt:lpstr>4</vt:lpstr>
      <vt:lpstr>5</vt:lpstr>
      <vt:lpstr>'Часть 3'!sub_100821</vt:lpstr>
      <vt:lpstr>'Часть 3'!sub_100822</vt:lpstr>
      <vt:lpstr>'Часть 3'!sub_100823</vt:lpstr>
      <vt:lpstr>'Часть 3'!sub_100824</vt:lpstr>
      <vt:lpstr>'Часть 3'!sub_100825</vt:lpstr>
      <vt:lpstr>'Часть 3'!sub_100826</vt:lpstr>
      <vt:lpstr>'Часть 3'!sub_100827</vt:lpstr>
      <vt:lpstr>'Часть 3'!sub_100828</vt:lpstr>
      <vt:lpstr>'Часть 3'!sub_100829</vt:lpstr>
      <vt:lpstr>'Часть 3'!sub_108210</vt:lpstr>
      <vt:lpstr>'Часть 3'!sub_108212</vt:lpstr>
      <vt:lpstr>'Часть 3'!sub_108213</vt:lpstr>
      <vt:lpstr>'Часть 3'!sub_108214</vt:lpstr>
      <vt:lpstr>'Часть 3'!sub_108215</vt:lpstr>
      <vt:lpstr>'Часть 3'!sub_108216</vt:lpstr>
      <vt:lpstr>'Часть 3'!sub_108217</vt:lpstr>
      <vt:lpstr>'Часть 3'!sub_108218</vt:lpstr>
      <vt:lpstr>'Часть 3'!sub_108219</vt:lpstr>
      <vt:lpstr>'Часть 3'!sub_108220</vt:lpstr>
      <vt:lpstr>'Часть 3'!sub_108221</vt:lpstr>
      <vt:lpstr>'Часть 3'!sub_108222</vt:lpstr>
      <vt:lpstr>'Часть 3'!sub_108223</vt:lpstr>
      <vt:lpstr>'Часть 3'!sub_108224</vt:lpstr>
      <vt:lpstr>Титул!Область_печати</vt:lpstr>
      <vt:lpstr>'Часть 1,2 '!Область_печати</vt:lpstr>
      <vt:lpstr>'Часть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2022-03-04T02:18:07Z</dcterms:modified>
</cp:coreProperties>
</file>